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15" windowWidth="23655" windowHeight="9150"/>
  </bookViews>
  <sheets>
    <sheet name="Rekapitulace stavby" sheetId="1" r:id="rId1"/>
    <sheet name="1.1 - Soupis prací - Změn..." sheetId="2" r:id="rId2"/>
    <sheet name="2.1 - Soupis prací - Vedl..." sheetId="3" r:id="rId3"/>
    <sheet name="Pokyny pro vyplnění" sheetId="4" r:id="rId4"/>
  </sheets>
  <definedNames>
    <definedName name="_xlnm._FilterDatabase" localSheetId="1" hidden="1">'1.1 - Soupis prací - Změn...'!$C$97:$K$365</definedName>
    <definedName name="_xlnm._FilterDatabase" localSheetId="2" hidden="1">'2.1 - Soupis prací - Vedl...'!$C$86:$K$96</definedName>
    <definedName name="_xlnm.Print_Titles" localSheetId="1">'1.1 - Soupis prací - Změn...'!$97:$97</definedName>
    <definedName name="_xlnm.Print_Titles" localSheetId="2">'2.1 - Soupis prací - Vedl...'!$86:$86</definedName>
    <definedName name="_xlnm.Print_Titles" localSheetId="0">'Rekapitulace stavby'!$49:$49</definedName>
    <definedName name="_xlnm.Print_Area" localSheetId="1">'1.1 - Soupis prací - Změn...'!$C$4:$J$38,'1.1 - Soupis prací - Změn...'!$C$44:$J$77,'1.1 - Soupis prací - Změn...'!$C$83:$K$365</definedName>
    <definedName name="_xlnm.Print_Area" localSheetId="2">'2.1 - Soupis prací - Vedl...'!$C$4:$J$38,'2.1 - Soupis prací - Vedl...'!$C$44:$J$66,'2.1 - Soupis prací - Vedl...'!$C$72:$K$96</definedName>
    <definedName name="_xlnm.Print_Area" localSheetId="3">'Pokyny pro vyplnění'!$B$2:$K$69,'Pokyny pro vyplnění'!$B$72:$K$116,'Pokyny pro vyplnění'!$B$119:$K$188,'Pokyny pro vyplnění'!$B$196:$K$216</definedName>
    <definedName name="_xlnm.Print_Area" localSheetId="0">'Rekapitulace stavby'!$D$4:$AO$33,'Rekapitulace stavby'!$C$39:$AQ$56</definedName>
  </definedNames>
  <calcPr calcId="125725"/>
</workbook>
</file>

<file path=xl/calcChain.xml><?xml version="1.0" encoding="utf-8"?>
<calcChain xmlns="http://schemas.openxmlformats.org/spreadsheetml/2006/main">
  <c r="AY55" i="1"/>
  <c r="AX55"/>
  <c r="BI96" i="3"/>
  <c r="BH96"/>
  <c r="BG96"/>
  <c r="BE96"/>
  <c r="T96"/>
  <c r="T95" s="1"/>
  <c r="R96"/>
  <c r="R95"/>
  <c r="P96"/>
  <c r="P95"/>
  <c r="BK96"/>
  <c r="BK95" s="1"/>
  <c r="J95" s="1"/>
  <c r="J65" s="1"/>
  <c r="J96"/>
  <c r="BF96"/>
  <c r="BI94"/>
  <c r="BH94"/>
  <c r="BG94"/>
  <c r="BE94"/>
  <c r="T94"/>
  <c r="T93" s="1"/>
  <c r="R94"/>
  <c r="R93" s="1"/>
  <c r="P94"/>
  <c r="P93" s="1"/>
  <c r="BK94"/>
  <c r="BK93" s="1"/>
  <c r="J93" s="1"/>
  <c r="J64" s="1"/>
  <c r="J94"/>
  <c r="BF94"/>
  <c r="BI92"/>
  <c r="BH92"/>
  <c r="BG92"/>
  <c r="BE92"/>
  <c r="T92"/>
  <c r="T91" s="1"/>
  <c r="R92"/>
  <c r="R91" s="1"/>
  <c r="P92"/>
  <c r="P91" s="1"/>
  <c r="BK92"/>
  <c r="BK91" s="1"/>
  <c r="J92"/>
  <c r="BF92"/>
  <c r="BI90"/>
  <c r="F36" s="1"/>
  <c r="BD55" i="1" s="1"/>
  <c r="BD54" s="1"/>
  <c r="BH90" i="3"/>
  <c r="F35"/>
  <c r="BC55" i="1" s="1"/>
  <c r="BC54" s="1"/>
  <c r="AY54" s="1"/>
  <c r="BG90" i="3"/>
  <c r="F34" s="1"/>
  <c r="BB55" i="1" s="1"/>
  <c r="BB54" s="1"/>
  <c r="AX54" s="1"/>
  <c r="BE90" i="3"/>
  <c r="J32"/>
  <c r="AV55" i="1" s="1"/>
  <c r="F32" i="3"/>
  <c r="AZ55" i="1" s="1"/>
  <c r="AZ54" s="1"/>
  <c r="AV54" s="1"/>
  <c r="T90" i="3"/>
  <c r="T89" s="1"/>
  <c r="T88" s="1"/>
  <c r="T87" s="1"/>
  <c r="R90"/>
  <c r="R89" s="1"/>
  <c r="P90"/>
  <c r="P89" s="1"/>
  <c r="P88" s="1"/>
  <c r="P87" s="1"/>
  <c r="AU55" i="1" s="1"/>
  <c r="AU54" s="1"/>
  <c r="BK90" i="3"/>
  <c r="BK89"/>
  <c r="J89" s="1"/>
  <c r="J62" s="1"/>
  <c r="J90"/>
  <c r="BF90"/>
  <c r="J33" s="1"/>
  <c r="AW55" i="1" s="1"/>
  <c r="J83" i="3"/>
  <c r="F83"/>
  <c r="F81"/>
  <c r="E79"/>
  <c r="J55"/>
  <c r="F55"/>
  <c r="F53"/>
  <c r="E51"/>
  <c r="J20"/>
  <c r="E20"/>
  <c r="F84" s="1"/>
  <c r="F56"/>
  <c r="J19"/>
  <c r="J14"/>
  <c r="J81" s="1"/>
  <c r="J53"/>
  <c r="E7"/>
  <c r="E75" s="1"/>
  <c r="E47"/>
  <c r="AY53" i="1"/>
  <c r="AX53"/>
  <c r="BI357" i="2"/>
  <c r="BH357"/>
  <c r="BG357"/>
  <c r="BE357"/>
  <c r="T357"/>
  <c r="R357"/>
  <c r="P357"/>
  <c r="BK357"/>
  <c r="J357"/>
  <c r="BF357" s="1"/>
  <c r="BI356"/>
  <c r="BH356"/>
  <c r="BG356"/>
  <c r="BE356"/>
  <c r="T356"/>
  <c r="R356"/>
  <c r="P356"/>
  <c r="BK356"/>
  <c r="J356"/>
  <c r="BF356"/>
  <c r="BI352"/>
  <c r="BH352"/>
  <c r="BG352"/>
  <c r="BE352"/>
  <c r="T352"/>
  <c r="R352"/>
  <c r="P352"/>
  <c r="BK352"/>
  <c r="J352"/>
  <c r="BF352"/>
  <c r="BI347"/>
  <c r="BH347"/>
  <c r="BG347"/>
  <c r="BE347"/>
  <c r="T347"/>
  <c r="T346"/>
  <c r="R347"/>
  <c r="R346"/>
  <c r="P347"/>
  <c r="P346"/>
  <c r="BK347"/>
  <c r="BK346"/>
  <c r="J346" s="1"/>
  <c r="J76" s="1"/>
  <c r="J347"/>
  <c r="BF347" s="1"/>
  <c r="BI344"/>
  <c r="BH344"/>
  <c r="BG344"/>
  <c r="BE344"/>
  <c r="T344"/>
  <c r="R344"/>
  <c r="P344"/>
  <c r="BK344"/>
  <c r="J344"/>
  <c r="BF344"/>
  <c r="BI342"/>
  <c r="BH342"/>
  <c r="BG342"/>
  <c r="BE342"/>
  <c r="T342"/>
  <c r="R342"/>
  <c r="P342"/>
  <c r="BK342"/>
  <c r="J342"/>
  <c r="BF342"/>
  <c r="BI341"/>
  <c r="BH341"/>
  <c r="BG341"/>
  <c r="BE341"/>
  <c r="T341"/>
  <c r="R341"/>
  <c r="P341"/>
  <c r="BK341"/>
  <c r="J341"/>
  <c r="BF341"/>
  <c r="BI340"/>
  <c r="BH340"/>
  <c r="BG340"/>
  <c r="BE340"/>
  <c r="T340"/>
  <c r="R340"/>
  <c r="P340"/>
  <c r="BK340"/>
  <c r="J340"/>
  <c r="BF340"/>
  <c r="BI338"/>
  <c r="BH338"/>
  <c r="BG338"/>
  <c r="BE338"/>
  <c r="T338"/>
  <c r="R338"/>
  <c r="P338"/>
  <c r="BK338"/>
  <c r="J338"/>
  <c r="BF338"/>
  <c r="BI336"/>
  <c r="BH336"/>
  <c r="BG336"/>
  <c r="BE336"/>
  <c r="T336"/>
  <c r="R336"/>
  <c r="P336"/>
  <c r="BK336"/>
  <c r="J336"/>
  <c r="BF336"/>
  <c r="BI330"/>
  <c r="BH330"/>
  <c r="BG330"/>
  <c r="BE330"/>
  <c r="T330"/>
  <c r="R330"/>
  <c r="P330"/>
  <c r="BK330"/>
  <c r="J330"/>
  <c r="BF330"/>
  <c r="BI329"/>
  <c r="BH329"/>
  <c r="BG329"/>
  <c r="BE329"/>
  <c r="T329"/>
  <c r="R329"/>
  <c r="P329"/>
  <c r="BK329"/>
  <c r="J329"/>
  <c r="BF329"/>
  <c r="BI327"/>
  <c r="BH327"/>
  <c r="BG327"/>
  <c r="BE327"/>
  <c r="T327"/>
  <c r="R327"/>
  <c r="P327"/>
  <c r="BK327"/>
  <c r="J327"/>
  <c r="BF327"/>
  <c r="BI318"/>
  <c r="BH318"/>
  <c r="BG318"/>
  <c r="BE318"/>
  <c r="T318"/>
  <c r="R318"/>
  <c r="P318"/>
  <c r="BK318"/>
  <c r="J318"/>
  <c r="BF318"/>
  <c r="BI309"/>
  <c r="BH309"/>
  <c r="BG309"/>
  <c r="BE309"/>
  <c r="T309"/>
  <c r="T308"/>
  <c r="R309"/>
  <c r="R308"/>
  <c r="P309"/>
  <c r="P308"/>
  <c r="BK309"/>
  <c r="BK308"/>
  <c r="J308" s="1"/>
  <c r="J75" s="1"/>
  <c r="J309"/>
  <c r="BF309" s="1"/>
  <c r="BI302"/>
  <c r="BH302"/>
  <c r="BG302"/>
  <c r="BE302"/>
  <c r="T302"/>
  <c r="T301"/>
  <c r="R302"/>
  <c r="R301"/>
  <c r="P302"/>
  <c r="P301"/>
  <c r="BK302"/>
  <c r="BK301"/>
  <c r="J301" s="1"/>
  <c r="J74" s="1"/>
  <c r="J302"/>
  <c r="BF302" s="1"/>
  <c r="BI299"/>
  <c r="BH299"/>
  <c r="BG299"/>
  <c r="BE299"/>
  <c r="T299"/>
  <c r="R299"/>
  <c r="P299"/>
  <c r="BK299"/>
  <c r="J299"/>
  <c r="BF299"/>
  <c r="BI297"/>
  <c r="BH297"/>
  <c r="BG297"/>
  <c r="BE297"/>
  <c r="T297"/>
  <c r="R297"/>
  <c r="P297"/>
  <c r="BK297"/>
  <c r="J297"/>
  <c r="BF297"/>
  <c r="BI293"/>
  <c r="BH293"/>
  <c r="BG293"/>
  <c r="BE293"/>
  <c r="T293"/>
  <c r="R293"/>
  <c r="P293"/>
  <c r="BK293"/>
  <c r="J293"/>
  <c r="BF293"/>
  <c r="BI289"/>
  <c r="BH289"/>
  <c r="BG289"/>
  <c r="BE289"/>
  <c r="T289"/>
  <c r="R289"/>
  <c r="P289"/>
  <c r="BK289"/>
  <c r="J289"/>
  <c r="BF289"/>
  <c r="BI287"/>
  <c r="BH287"/>
  <c r="BG287"/>
  <c r="BE287"/>
  <c r="T287"/>
  <c r="R287"/>
  <c r="P287"/>
  <c r="BK287"/>
  <c r="J287"/>
  <c r="BF287"/>
  <c r="BI283"/>
  <c r="BH283"/>
  <c r="BG283"/>
  <c r="BE283"/>
  <c r="T283"/>
  <c r="R283"/>
  <c r="P283"/>
  <c r="BK283"/>
  <c r="J283"/>
  <c r="BF283"/>
  <c r="BI282"/>
  <c r="BH282"/>
  <c r="BG282"/>
  <c r="BE282"/>
  <c r="T282"/>
  <c r="R282"/>
  <c r="P282"/>
  <c r="BK282"/>
  <c r="J282"/>
  <c r="BF282"/>
  <c r="BI280"/>
  <c r="BH280"/>
  <c r="BG280"/>
  <c r="BE280"/>
  <c r="T280"/>
  <c r="R280"/>
  <c r="P280"/>
  <c r="BK280"/>
  <c r="J280"/>
  <c r="BF280"/>
  <c r="BI277"/>
  <c r="BH277"/>
  <c r="BG277"/>
  <c r="BE277"/>
  <c r="T277"/>
  <c r="R277"/>
  <c r="P277"/>
  <c r="BK277"/>
  <c r="J277"/>
  <c r="BF277"/>
  <c r="BI274"/>
  <c r="BH274"/>
  <c r="BG274"/>
  <c r="BE274"/>
  <c r="T274"/>
  <c r="T273"/>
  <c r="R274"/>
  <c r="R273"/>
  <c r="P274"/>
  <c r="P273"/>
  <c r="BK274"/>
  <c r="BK273"/>
  <c r="J273" s="1"/>
  <c r="J73" s="1"/>
  <c r="J274"/>
  <c r="BF274" s="1"/>
  <c r="BI272"/>
  <c r="BH272"/>
  <c r="BG272"/>
  <c r="BE272"/>
  <c r="T272"/>
  <c r="T271"/>
  <c r="R272"/>
  <c r="R271"/>
  <c r="P272"/>
  <c r="P271"/>
  <c r="BK272"/>
  <c r="BK271"/>
  <c r="J271" s="1"/>
  <c r="J72" s="1"/>
  <c r="J272"/>
  <c r="BF272" s="1"/>
  <c r="BI270"/>
  <c r="BH270"/>
  <c r="BG270"/>
  <c r="BE270"/>
  <c r="T270"/>
  <c r="T269"/>
  <c r="R270"/>
  <c r="R269"/>
  <c r="P270"/>
  <c r="P269"/>
  <c r="BK270"/>
  <c r="BK269"/>
  <c r="J269" s="1"/>
  <c r="J71" s="1"/>
  <c r="J270"/>
  <c r="BF270" s="1"/>
  <c r="BI268"/>
  <c r="BH268"/>
  <c r="BG268"/>
  <c r="BE268"/>
  <c r="T268"/>
  <c r="T267"/>
  <c r="R268"/>
  <c r="R267"/>
  <c r="P268"/>
  <c r="P267"/>
  <c r="BK268"/>
  <c r="BK267"/>
  <c r="J267" s="1"/>
  <c r="J70" s="1"/>
  <c r="J268"/>
  <c r="BF268" s="1"/>
  <c r="BI265"/>
  <c r="BH265"/>
  <c r="BG265"/>
  <c r="BE265"/>
  <c r="T265"/>
  <c r="R265"/>
  <c r="P265"/>
  <c r="BK265"/>
  <c r="J265"/>
  <c r="BF265"/>
  <c r="BI263"/>
  <c r="BH263"/>
  <c r="BG263"/>
  <c r="BE263"/>
  <c r="T263"/>
  <c r="R263"/>
  <c r="P263"/>
  <c r="BK263"/>
  <c r="J263"/>
  <c r="BF263"/>
  <c r="BI258"/>
  <c r="BH258"/>
  <c r="BG258"/>
  <c r="BE258"/>
  <c r="T258"/>
  <c r="R258"/>
  <c r="P258"/>
  <c r="BK258"/>
  <c r="J258"/>
  <c r="BF258"/>
  <c r="BI254"/>
  <c r="BH254"/>
  <c r="BG254"/>
  <c r="BE254"/>
  <c r="T254"/>
  <c r="T253"/>
  <c r="T252" s="1"/>
  <c r="R254"/>
  <c r="R253" s="1"/>
  <c r="R252" s="1"/>
  <c r="P254"/>
  <c r="P253"/>
  <c r="P252" s="1"/>
  <c r="BK254"/>
  <c r="BK253" s="1"/>
  <c r="J254"/>
  <c r="BF254"/>
  <c r="BI250"/>
  <c r="BH250"/>
  <c r="BG250"/>
  <c r="BE250"/>
  <c r="T250"/>
  <c r="T249"/>
  <c r="R250"/>
  <c r="R249"/>
  <c r="P250"/>
  <c r="P249"/>
  <c r="BK250"/>
  <c r="BK249"/>
  <c r="J249" s="1"/>
  <c r="J67" s="1"/>
  <c r="J250"/>
  <c r="BF250" s="1"/>
  <c r="BI247"/>
  <c r="BH247"/>
  <c r="BG247"/>
  <c r="BE247"/>
  <c r="T247"/>
  <c r="R247"/>
  <c r="P247"/>
  <c r="BK247"/>
  <c r="J247"/>
  <c r="BF247"/>
  <c r="BI244"/>
  <c r="BH244"/>
  <c r="BG244"/>
  <c r="BE244"/>
  <c r="T244"/>
  <c r="R244"/>
  <c r="P244"/>
  <c r="BK244"/>
  <c r="J244"/>
  <c r="BF244"/>
  <c r="BI242"/>
  <c r="BH242"/>
  <c r="BG242"/>
  <c r="BE242"/>
  <c r="T242"/>
  <c r="R242"/>
  <c r="P242"/>
  <c r="BK242"/>
  <c r="J242"/>
  <c r="BF242"/>
  <c r="BI240"/>
  <c r="BH240"/>
  <c r="BG240"/>
  <c r="BE240"/>
  <c r="T240"/>
  <c r="T239"/>
  <c r="R240"/>
  <c r="R239"/>
  <c r="P240"/>
  <c r="P239"/>
  <c r="BK240"/>
  <c r="BK239"/>
  <c r="J239" s="1"/>
  <c r="J66" s="1"/>
  <c r="J240"/>
  <c r="BF240" s="1"/>
  <c r="BI238"/>
  <c r="BH238"/>
  <c r="BG238"/>
  <c r="BE238"/>
  <c r="T238"/>
  <c r="R238"/>
  <c r="P238"/>
  <c r="BK238"/>
  <c r="J238"/>
  <c r="BF238"/>
  <c r="BI236"/>
  <c r="BH236"/>
  <c r="BG236"/>
  <c r="BE236"/>
  <c r="T236"/>
  <c r="R236"/>
  <c r="P236"/>
  <c r="BK236"/>
  <c r="J236"/>
  <c r="BF236"/>
  <c r="BI232"/>
  <c r="BH232"/>
  <c r="BG232"/>
  <c r="BE232"/>
  <c r="T232"/>
  <c r="R232"/>
  <c r="P232"/>
  <c r="BK232"/>
  <c r="J232"/>
  <c r="BF232"/>
  <c r="BI216"/>
  <c r="BH216"/>
  <c r="BG216"/>
  <c r="BE216"/>
  <c r="T216"/>
  <c r="R216"/>
  <c r="P216"/>
  <c r="BK216"/>
  <c r="J216"/>
  <c r="BF216"/>
  <c r="BI214"/>
  <c r="BH214"/>
  <c r="BG214"/>
  <c r="BE214"/>
  <c r="T214"/>
  <c r="R214"/>
  <c r="P214"/>
  <c r="BK214"/>
  <c r="J214"/>
  <c r="BF214"/>
  <c r="BI211"/>
  <c r="BH211"/>
  <c r="BG211"/>
  <c r="BE211"/>
  <c r="T211"/>
  <c r="R211"/>
  <c r="P211"/>
  <c r="BK211"/>
  <c r="J211"/>
  <c r="BF211"/>
  <c r="BI208"/>
  <c r="BH208"/>
  <c r="BG208"/>
  <c r="BE208"/>
  <c r="T208"/>
  <c r="R208"/>
  <c r="P208"/>
  <c r="BK208"/>
  <c r="J208"/>
  <c r="BF208"/>
  <c r="BI201"/>
  <c r="BH201"/>
  <c r="BG201"/>
  <c r="BE201"/>
  <c r="T201"/>
  <c r="R201"/>
  <c r="P201"/>
  <c r="BK201"/>
  <c r="J201"/>
  <c r="BF201"/>
  <c r="BI195"/>
  <c r="BH195"/>
  <c r="BG195"/>
  <c r="BE195"/>
  <c r="T195"/>
  <c r="R195"/>
  <c r="P195"/>
  <c r="BK195"/>
  <c r="J195"/>
  <c r="BF195"/>
  <c r="BI194"/>
  <c r="BH194"/>
  <c r="BG194"/>
  <c r="BE194"/>
  <c r="T194"/>
  <c r="T193"/>
  <c r="R194"/>
  <c r="R193"/>
  <c r="P194"/>
  <c r="P193"/>
  <c r="BK194"/>
  <c r="BK193"/>
  <c r="J193" s="1"/>
  <c r="J65" s="1"/>
  <c r="J194"/>
  <c r="BF194" s="1"/>
  <c r="BI189"/>
  <c r="BH189"/>
  <c r="BG189"/>
  <c r="BE189"/>
  <c r="T189"/>
  <c r="R189"/>
  <c r="P189"/>
  <c r="BK189"/>
  <c r="J189"/>
  <c r="BF189"/>
  <c r="BI186"/>
  <c r="BH186"/>
  <c r="BG186"/>
  <c r="BE186"/>
  <c r="T186"/>
  <c r="R186"/>
  <c r="P186"/>
  <c r="BK186"/>
  <c r="J186"/>
  <c r="BF186"/>
  <c r="BI184"/>
  <c r="BH184"/>
  <c r="BG184"/>
  <c r="BE184"/>
  <c r="T184"/>
  <c r="R184"/>
  <c r="P184"/>
  <c r="BK184"/>
  <c r="J184"/>
  <c r="BF184"/>
  <c r="BI178"/>
  <c r="BH178"/>
  <c r="BG178"/>
  <c r="BE178"/>
  <c r="T178"/>
  <c r="R178"/>
  <c r="P178"/>
  <c r="BK178"/>
  <c r="J178"/>
  <c r="BF178"/>
  <c r="BI174"/>
  <c r="BH174"/>
  <c r="BG174"/>
  <c r="BE174"/>
  <c r="T174"/>
  <c r="R174"/>
  <c r="P174"/>
  <c r="BK174"/>
  <c r="J174"/>
  <c r="BF174"/>
  <c r="BI170"/>
  <c r="BH170"/>
  <c r="BG170"/>
  <c r="BE170"/>
  <c r="T170"/>
  <c r="R170"/>
  <c r="P170"/>
  <c r="BK170"/>
  <c r="J170"/>
  <c r="BF170"/>
  <c r="BI166"/>
  <c r="BH166"/>
  <c r="BG166"/>
  <c r="BE166"/>
  <c r="T166"/>
  <c r="R166"/>
  <c r="P166"/>
  <c r="BK166"/>
  <c r="J166"/>
  <c r="BF166"/>
  <c r="BI157"/>
  <c r="BH157"/>
  <c r="BG157"/>
  <c r="BE157"/>
  <c r="T157"/>
  <c r="R157"/>
  <c r="P157"/>
  <c r="BK157"/>
  <c r="J157"/>
  <c r="BF157"/>
  <c r="BI141"/>
  <c r="BH141"/>
  <c r="BG141"/>
  <c r="BE141"/>
  <c r="T141"/>
  <c r="R141"/>
  <c r="P141"/>
  <c r="BK141"/>
  <c r="J141"/>
  <c r="BF141"/>
  <c r="BI137"/>
  <c r="BH137"/>
  <c r="BG137"/>
  <c r="BE137"/>
  <c r="T137"/>
  <c r="R137"/>
  <c r="P137"/>
  <c r="BK137"/>
  <c r="J137"/>
  <c r="BF137"/>
  <c r="BI133"/>
  <c r="BH133"/>
  <c r="BG133"/>
  <c r="BE133"/>
  <c r="T133"/>
  <c r="R133"/>
  <c r="P133"/>
  <c r="BK133"/>
  <c r="J133"/>
  <c r="BF133"/>
  <c r="BI125"/>
  <c r="BH125"/>
  <c r="BG125"/>
  <c r="BE125"/>
  <c r="T125"/>
  <c r="R125"/>
  <c r="P125"/>
  <c r="BK125"/>
  <c r="J125"/>
  <c r="BF125"/>
  <c r="BI118"/>
  <c r="BH118"/>
  <c r="BG118"/>
  <c r="BE118"/>
  <c r="T118"/>
  <c r="R118"/>
  <c r="P118"/>
  <c r="BK118"/>
  <c r="J118"/>
  <c r="BF118"/>
  <c r="BI115"/>
  <c r="BH115"/>
  <c r="BG115"/>
  <c r="BE115"/>
  <c r="T115"/>
  <c r="T114"/>
  <c r="R115"/>
  <c r="R114"/>
  <c r="P115"/>
  <c r="P114"/>
  <c r="BK115"/>
  <c r="BK114"/>
  <c r="J114" s="1"/>
  <c r="J64" s="1"/>
  <c r="J115"/>
  <c r="BF115" s="1"/>
  <c r="BI111"/>
  <c r="BH111"/>
  <c r="BG111"/>
  <c r="BE111"/>
  <c r="T111"/>
  <c r="T110"/>
  <c r="R111"/>
  <c r="R110"/>
  <c r="P111"/>
  <c r="P110"/>
  <c r="BK111"/>
  <c r="BK110"/>
  <c r="J110" s="1"/>
  <c r="J63" s="1"/>
  <c r="J111"/>
  <c r="BF111" s="1"/>
  <c r="BI107"/>
  <c r="BH107"/>
  <c r="BG107"/>
  <c r="BE107"/>
  <c r="T107"/>
  <c r="R107"/>
  <c r="P107"/>
  <c r="BK107"/>
  <c r="J107"/>
  <c r="BF107"/>
  <c r="BI104"/>
  <c r="BH104"/>
  <c r="BG104"/>
  <c r="BE104"/>
  <c r="T104"/>
  <c r="R104"/>
  <c r="P104"/>
  <c r="BK104"/>
  <c r="J104"/>
  <c r="BF104"/>
  <c r="BI101"/>
  <c r="F36"/>
  <c r="BD53" i="1" s="1"/>
  <c r="BD52" s="1"/>
  <c r="BD51" s="1"/>
  <c r="W30" s="1"/>
  <c r="BH101" i="2"/>
  <c r="F35" s="1"/>
  <c r="BC53" i="1" s="1"/>
  <c r="BC52" s="1"/>
  <c r="BG101" i="2"/>
  <c r="F34"/>
  <c r="BB53" i="1" s="1"/>
  <c r="BB52" s="1"/>
  <c r="BE101" i="2"/>
  <c r="J32" s="1"/>
  <c r="AV53" i="1" s="1"/>
  <c r="T101" i="2"/>
  <c r="T100"/>
  <c r="T99" s="1"/>
  <c r="T98" s="1"/>
  <c r="R101"/>
  <c r="R100"/>
  <c r="R99" s="1"/>
  <c r="R98" s="1"/>
  <c r="P101"/>
  <c r="P100"/>
  <c r="P99" s="1"/>
  <c r="P98" s="1"/>
  <c r="AU53" i="1" s="1"/>
  <c r="AU52" s="1"/>
  <c r="AU51" s="1"/>
  <c r="BK101" i="2"/>
  <c r="BK100" s="1"/>
  <c r="J101"/>
  <c r="BF101" s="1"/>
  <c r="J94"/>
  <c r="F94"/>
  <c r="F92"/>
  <c r="E90"/>
  <c r="J55"/>
  <c r="F55"/>
  <c r="F53"/>
  <c r="E51"/>
  <c r="J20"/>
  <c r="E20"/>
  <c r="F95" s="1"/>
  <c r="J19"/>
  <c r="J14"/>
  <c r="J92" s="1"/>
  <c r="E7"/>
  <c r="E86" s="1"/>
  <c r="AS54" i="1"/>
  <c r="AS52"/>
  <c r="AS51"/>
  <c r="L47"/>
  <c r="AM46"/>
  <c r="L46"/>
  <c r="AM44"/>
  <c r="L44"/>
  <c r="L42"/>
  <c r="L41"/>
  <c r="E47" i="2" l="1"/>
  <c r="J53"/>
  <c r="BK99"/>
  <c r="J100"/>
  <c r="J62" s="1"/>
  <c r="AX52" i="1"/>
  <c r="BB51"/>
  <c r="AY52"/>
  <c r="BC51"/>
  <c r="BK252" i="2"/>
  <c r="J252" s="1"/>
  <c r="J68" s="1"/>
  <c r="J253"/>
  <c r="J69" s="1"/>
  <c r="AT55" i="1"/>
  <c r="R88" i="3"/>
  <c r="R87" s="1"/>
  <c r="F33" i="2"/>
  <c r="BA53" i="1" s="1"/>
  <c r="BA52" s="1"/>
  <c r="J33" i="2"/>
  <c r="AW53" i="1" s="1"/>
  <c r="AT53" s="1"/>
  <c r="J91" i="3"/>
  <c r="J63" s="1"/>
  <c r="BK88"/>
  <c r="F56" i="2"/>
  <c r="F32"/>
  <c r="AZ53" i="1" s="1"/>
  <c r="AZ52" s="1"/>
  <c r="F33" i="3"/>
  <c r="BA55" i="1" s="1"/>
  <c r="BA54" s="1"/>
  <c r="AW54" s="1"/>
  <c r="AT54" s="1"/>
  <c r="AV52" l="1"/>
  <c r="AZ51"/>
  <c r="J88" i="3"/>
  <c r="J61" s="1"/>
  <c r="BK87"/>
  <c r="J87" s="1"/>
  <c r="W29" i="1"/>
  <c r="AY51"/>
  <c r="W28"/>
  <c r="AX51"/>
  <c r="BA51"/>
  <c r="AW52"/>
  <c r="BK98" i="2"/>
  <c r="J98" s="1"/>
  <c r="J99"/>
  <c r="J61" s="1"/>
  <c r="J29" i="3" l="1"/>
  <c r="J60"/>
  <c r="J60" i="2"/>
  <c r="J29"/>
  <c r="W27" i="1"/>
  <c r="AW51"/>
  <c r="AK27" s="1"/>
  <c r="AT52"/>
  <c r="W26"/>
  <c r="AV51"/>
  <c r="AG53" l="1"/>
  <c r="J38" i="2"/>
  <c r="AK26" i="1"/>
  <c r="AT51"/>
  <c r="J38" i="3"/>
  <c r="AG55" i="1"/>
  <c r="AG54" l="1"/>
  <c r="AN54" s="1"/>
  <c r="AN55"/>
  <c r="AG52"/>
  <c r="AN53"/>
  <c r="AG51" l="1"/>
  <c r="AN52"/>
  <c r="AN51" l="1"/>
  <c r="AK23"/>
  <c r="AK32" s="1"/>
</calcChain>
</file>

<file path=xl/sharedStrings.xml><?xml version="1.0" encoding="utf-8"?>
<sst xmlns="http://schemas.openxmlformats.org/spreadsheetml/2006/main" count="3577" uniqueCount="721">
  <si>
    <t>Export VZ</t>
  </si>
  <si>
    <t>List obsahuje:</t>
  </si>
  <si>
    <t>1) Rekapitulace stavby</t>
  </si>
  <si>
    <t>2) Rekapitulace objektů stavby a soupisů prací</t>
  </si>
  <si>
    <t>3.0</t>
  </si>
  <si>
    <t>ZAMOK</t>
  </si>
  <si>
    <t>False</t>
  </si>
  <si>
    <t>{594058ff-d34f-4de5-98fd-9144ff3240f2}</t>
  </si>
  <si>
    <t>0,01</t>
  </si>
  <si>
    <t>21</t>
  </si>
  <si>
    <t>15</t>
  </si>
  <si>
    <t>REKAPITULACE STAVBY</t>
  </si>
  <si>
    <t>v ---  níže se nacházejí doplnkové a pomocné údaje k sestavám  --- v</t>
  </si>
  <si>
    <t>Návod na vyplnění</t>
  </si>
  <si>
    <t>0,001</t>
  </si>
  <si>
    <t>Kód:</t>
  </si>
  <si>
    <t>I-17012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</si>
  <si>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</si>
  <si>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</si>
  <si>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Změna vytápění bytů na plyn.etážové topení, vč. výměny rozvodů, vodoinstalace a zař.předmětů, Abramovova 14. O-Zábřeh</t>
  </si>
  <si>
    <t>KSO:</t>
  </si>
  <si>
    <t/>
  </si>
  <si>
    <t>CC-CZ:</t>
  </si>
  <si>
    <t>Místo:</t>
  </si>
  <si>
    <t xml:space="preserve"> </t>
  </si>
  <si>
    <t>Datum:</t>
  </si>
  <si>
    <t>7. 8. 2017</t>
  </si>
  <si>
    <t>Zadavatel:</t>
  </si>
  <si>
    <t>IČ:</t>
  </si>
  <si>
    <t xml:space="preserve">Statutární město Ostrava, MO Ostrava Jih </t>
  </si>
  <si>
    <t>DIČ:</t>
  </si>
  <si>
    <t>Uchazeč:</t>
  </si>
  <si>
    <t>Vyplň údaj</t>
  </si>
  <si>
    <t>Projektant:</t>
  </si>
  <si>
    <t>idea ateliér spol. s 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</si>
  <si>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</si>
  <si>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</si>
  <si>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</si>
  <si>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</si>
  <si>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</si>
  <si>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</si>
  <si>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</si>
  <si>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</si>
  <si>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</si>
  <si>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</si>
  <si>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</si>
  <si>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</si>
  <si>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</si>
  <si>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</si>
  <si>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</si>
  <si>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</si>
  <si>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</si>
  <si>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</si>
  <si>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</si>
  <si>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</si>
  <si>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</si>
  <si>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</si>
  <si>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</si>
  <si>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</si>
  <si>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</si>
  <si>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</si>
  <si>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</si>
  <si>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</si>
  <si>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</si>
  <si>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</si>
  <si>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</si>
  <si>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</si>
  <si>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</si>
  <si>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</si>
  <si>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</si>
  <si>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</si>
  <si>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</si>
  <si>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</si>
  <si>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</si>
  <si>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</si>
  <si>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</si>
  <si>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</si>
  <si>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Změna vytápění bytů na plyn.etážové topení, vč. výměny rozvodů, vodoinstalace a zař.předmětů</t>
  </si>
  <si>
    <t>STA</t>
  </si>
  <si>
    <t>{74fbe030-5eb6-4074-bd14-a2bfd7430a79}</t>
  </si>
  <si>
    <t>/</t>
  </si>
  <si>
    <t>1.1</t>
  </si>
  <si>
    <t>Soupis prací - Změna vytápění bytů vč. výměny rozvodů, vodoinstalace a zař.předmětů</t>
  </si>
  <si>
    <t>Soupis</t>
  </si>
  <si>
    <t>2</t>
  </si>
  <si>
    <t>{1ef71726-0537-4746-b88e-9bba97831e3e}</t>
  </si>
  <si>
    <t xml:space="preserve">Vedlejší a ostatní náklady </t>
  </si>
  <si>
    <t>VON</t>
  </si>
  <si>
    <t>{cd80d4f2-f10a-4d2d-bcdd-1249e2ee3a74}</t>
  </si>
  <si>
    <t>2.1</t>
  </si>
  <si>
    <t xml:space="preserve">Soupis prací - Vedlejší a ostatní náklady </t>
  </si>
  <si>
    <t>{68204305-a8f2-4870-996a-1989bafa39cb}</t>
  </si>
  <si>
    <t>1) Krycí list soupisu</t>
  </si>
  <si>
    <t>2) Rekapitulace</t>
  </si>
  <si>
    <t>3) Soupis prací</t>
  </si>
  <si>
    <t>Zpět na list:</t>
  </si>
  <si>
    <t>Rekapitulace stavby</t>
  </si>
  <si>
    <t>KRYCÍ LIST SOUPISU</t>
  </si>
  <si>
    <t>Objekt:</t>
  </si>
  <si>
    <t>1 - Změna vytápění bytů na plyn.etážové topení, vč. výměny rozvodů, vodoinstalace a zař.předmětů</t>
  </si>
  <si>
    <t>Soupis:</t>
  </si>
  <si>
    <t>1.1 - Soupis prací - Změna vytápění bytů vč. výměny rozvodů, vodoinstalace a zař.předmětů</t>
  </si>
  <si>
    <t>REKAPITULACE ČLENĚNÍ SOUPISU PRACÍ</t>
  </si>
  <si>
    <t>Kód dílu - Popis</t>
  </si>
  <si>
    <t>Cena celkem [CZK]</t>
  </si>
  <si>
    <t>Náklady soupisu celkem</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</si>
  <si>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</si>
  <si>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</si>
  <si>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</si>
  <si>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</si>
  <si>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</si>
  <si>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</si>
  <si>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</si>
  <si>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</si>
  <si>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</si>
  <si>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</si>
  <si>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721 - Zdravotechnika</t>
  </si>
  <si>
    <t xml:space="preserve">    731 - Ústřední vytápění </t>
  </si>
  <si>
    <t xml:space="preserve">    741 - Elektroinstalace - silnoproud</t>
  </si>
  <si>
    <t xml:space="preserve">    771 - Podlahy z dlaždic</t>
  </si>
  <si>
    <t xml:space="preserve">    776 - Podlahy povlakové</t>
  </si>
  <si>
    <t xml:space="preserve">    781 - Dokončovací práce - obklady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</si>
  <si>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</si>
  <si>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</si>
  <si>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</si>
  <si>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</si>
  <si>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</si>
  <si>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</si>
  <si>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</si>
  <si>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</si>
  <si>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</si>
  <si>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</si>
  <si>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</si>
  <si>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</si>
  <si>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</si>
  <si>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</si>
  <si>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</si>
  <si>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</si>
  <si>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</si>
  <si>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</si>
  <si>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</si>
  <si>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</si>
  <si>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</si>
  <si>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310237251</t>
  </si>
  <si>
    <t>Zazdívka otvorů ve zdivu nadzákladovém cihlami pálenými plochy přes 0,09 m2 do 0,25 m2, ve zdi tl. přes 300 do 450 mm</t>
  </si>
  <si>
    <t>kus</t>
  </si>
  <si>
    <t>CS ÚRS 2017 02</t>
  </si>
  <si>
    <t>4</t>
  </si>
  <si>
    <t>-808869425</t>
  </si>
  <si>
    <t>VV</t>
  </si>
  <si>
    <t>"vč. 101až105+popis TZ"</t>
  </si>
  <si>
    <t>2*4</t>
  </si>
  <si>
    <t>342272523</t>
  </si>
  <si>
    <t>Příčky z pórobetonových přesných příčkovek hladkých, objemové hmotnosti 500 kg/m3 na tenké maltové lože, tloušťky příčky 150 mm</t>
  </si>
  <si>
    <t>m2</t>
  </si>
  <si>
    <t>-604139520</t>
  </si>
  <si>
    <t>1,7*2,5*2*4</t>
  </si>
  <si>
    <t>342291121-</t>
  </si>
  <si>
    <t>Ukotvení příček kotvami , do konstrukce cihelné - kotvení R8 + tmel - viz celý popis</t>
  </si>
  <si>
    <t>m</t>
  </si>
  <si>
    <t>500277367</t>
  </si>
  <si>
    <t>2*2,5*2*4</t>
  </si>
  <si>
    <t>Vodorovné konstrukce</t>
  </si>
  <si>
    <t>411386621</t>
  </si>
  <si>
    <t>Zabetonování prostupů v instalačních šachtách ve stropech železobetonových ze suchých směsí, včetně bednění, odbednění, výztuže a zajištění potrubí skelnou vatou s folií (materiál v ceně), plochy přes 0,09 do 0,25 m2</t>
  </si>
  <si>
    <t>-544421529</t>
  </si>
  <si>
    <t>2*2*4</t>
  </si>
  <si>
    <t>6</t>
  </si>
  <si>
    <t>Úpravy povrchů, podlahy a osazování výplní</t>
  </si>
  <si>
    <t>5</t>
  </si>
  <si>
    <t>611131121</t>
  </si>
  <si>
    <t>Podkladní a spojovací vrstva vnitřních omítaných ploch penetrace akrylát-silikonová nanášená ručně stropů</t>
  </si>
  <si>
    <t>-962885341</t>
  </si>
  <si>
    <t>148,72/100*10</t>
  </si>
  <si>
    <t>611325421</t>
  </si>
  <si>
    <t>Oprava vápenocementové nebo vápenné omítky vnitřních ploch štukové dvouvrstvé, tloušťky do 20 mm stropů, v rozsahu opravované plochy do 10%</t>
  </si>
  <si>
    <t>-111828091</t>
  </si>
  <si>
    <t>PSC</t>
  </si>
  <si>
    <t xml:space="preserve">Poznámka k souboru cen:_x000D_
1. Pro ocenění opravy omítek plochy do 1 m2 se použijí ceny souboru cen 61. 32-52.. Vápenocementová nebo vápenná omítka jednotlivých malých ploch. </t>
  </si>
  <si>
    <t>14,07*4</t>
  </si>
  <si>
    <t>13,65*4</t>
  </si>
  <si>
    <t>4,73*2*4</t>
  </si>
  <si>
    <t>Součet</t>
  </si>
  <si>
    <t>7</t>
  </si>
  <si>
    <t>612131121</t>
  </si>
  <si>
    <t>Podkladní a spojovací vrstva vnitřních omítaných ploch penetrace akrylát-silikonová nanášená ručně stěn</t>
  </si>
  <si>
    <t>2044856512</t>
  </si>
  <si>
    <t>2*(3,05+1,55)*2,0*2*4</t>
  </si>
  <si>
    <t>-0,6*1,97*2*4</t>
  </si>
  <si>
    <t>Mezisoučet</t>
  </si>
  <si>
    <t>2,4*2*4</t>
  </si>
  <si>
    <t>8</t>
  </si>
  <si>
    <t>612142001</t>
  </si>
  <si>
    <t>Potažení vnitřních ploch pletivem v ploše nebo pruzích, na plném podkladu sklovláknitým vtlačením do tmelu stěn</t>
  </si>
  <si>
    <t>-444801472</t>
  </si>
  <si>
    <t xml:space="preserve">Poznámka k souboru cen:_x000D_
1. V cenách -2001 jsou započteny i náklady na tmel. </t>
  </si>
  <si>
    <t>9</t>
  </si>
  <si>
    <t>612311131</t>
  </si>
  <si>
    <t>Potažení vnitřních ploch štukem tloušťky do 3 mm svislých konstrukcí stěn</t>
  </si>
  <si>
    <t>-219839034</t>
  </si>
  <si>
    <t>1,7*0,5*8</t>
  </si>
  <si>
    <t>10</t>
  </si>
  <si>
    <t>612325422</t>
  </si>
  <si>
    <t>Oprava vápenocementové nebo vápenné omítky vnitřních ploch štukové dvouvrstvé, tloušťky do 20 mm stěn, v rozsahu opravované plochy přes 10 do 30%</t>
  </si>
  <si>
    <t>-1223662569</t>
  </si>
  <si>
    <t>2*(3,05+1,55)*0,5*2*4</t>
  </si>
  <si>
    <t>3*0,9*0,3*2*4</t>
  </si>
  <si>
    <t>2*(3,35+4,2)*2,5*4</t>
  </si>
  <si>
    <t>2*(3,25+4,2)*2,5*4</t>
  </si>
  <si>
    <t>-2,4*2*4</t>
  </si>
  <si>
    <t>-1,6*2,23*2*4</t>
  </si>
  <si>
    <t>-0,8*1,97*2*4</t>
  </si>
  <si>
    <t>-1,5*1,3*2*4</t>
  </si>
  <si>
    <t>(1,3+1,5+1,3)*0,3*2*4</t>
  </si>
  <si>
    <t>"nová omítka"</t>
  </si>
  <si>
    <t>-6,8</t>
  </si>
  <si>
    <t>11</t>
  </si>
  <si>
    <t>612331111</t>
  </si>
  <si>
    <t>Omítka cementová vnitřních ploch nanášená ručně jednovrstvá, tloušťky do 10 mm hrubá zatřená stěn svislých konstrukcí</t>
  </si>
  <si>
    <t>658122426</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</si>
  <si>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</si>
  <si>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12</t>
  </si>
  <si>
    <t>619991001</t>
  </si>
  <si>
    <t>Zakrytí vnitřních ploch před znečištěním včetně pozdějšího odkrytí podlah fólií přilepenou lepící páskou</t>
  </si>
  <si>
    <t>1106925058</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</si>
  <si>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</si>
  <si>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20,0*2*4</t>
  </si>
  <si>
    <t>13</t>
  </si>
  <si>
    <t>619991011</t>
  </si>
  <si>
    <t>Zakrytí vnitřních ploch před znečištěním včetně pozdějšího odkrytí konstrukcí a prvků obalením fólií a přelepením páskou</t>
  </si>
  <si>
    <t>-1314727752</t>
  </si>
  <si>
    <t>50,0*2*4</t>
  </si>
  <si>
    <t>14</t>
  </si>
  <si>
    <t>622142001</t>
  </si>
  <si>
    <t>Potažení vnějších ploch pletivem v ploše nebo pruzích, na plném podkladu sklovláknitým vtlačením do tmelu stěn</t>
  </si>
  <si>
    <t>-1779705129</t>
  </si>
  <si>
    <t>0,5*2*4</t>
  </si>
  <si>
    <t>622143003</t>
  </si>
  <si>
    <t>Montáž omítkových profilů plastových nebo pozinkovaných, upevněných vtlačením do podkladní vrstvy nebo přibitím rohových s tkaninou</t>
  </si>
  <si>
    <t>-471957567</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</si>
  <si>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</si>
  <si>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3*0,9*2*4</t>
  </si>
  <si>
    <t>(1,3+1,5+1,3)*2*4</t>
  </si>
  <si>
    <t>16</t>
  </si>
  <si>
    <t>M</t>
  </si>
  <si>
    <t>5534302</t>
  </si>
  <si>
    <t xml:space="preserve">profil omítkový rohový pro omítky vnitřní </t>
  </si>
  <si>
    <t>-908628885</t>
  </si>
  <si>
    <t>54,4*1,05 'Přepočtené koeficientem množství</t>
  </si>
  <si>
    <t>17</t>
  </si>
  <si>
    <t>622525103</t>
  </si>
  <si>
    <t>Omítka tenkovrstvá jednotlivých malých ploch silikátová, akrylátová, silikonová nebo silikonsilikátová stěn, plochy jednotlivě přes 0,25 do 0,5 m2</t>
  </si>
  <si>
    <t>-650123318</t>
  </si>
  <si>
    <t>18</t>
  </si>
  <si>
    <t>629999030</t>
  </si>
  <si>
    <t>Příplatky k cenám úprav vnějších povrchů za zvýšenou pracnost při provádění prací menšího rozsahu omítané plochy do 10 m2</t>
  </si>
  <si>
    <t>-145592025</t>
  </si>
  <si>
    <t xml:space="preserve">Poznámka k souboru cen:_x000D_
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 poloměrem větším než 100 mm jako příplatek ke stěnám, b) kulatých sloupů jako příplatek k pilířům nebo sloupům. Měrná jednotka se určuje v m2 rozvinuté plochy zaoblení.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 </t>
  </si>
  <si>
    <t>Ostatní konstrukce a práce-bourání</t>
  </si>
  <si>
    <t>19</t>
  </si>
  <si>
    <t>945412112</t>
  </si>
  <si>
    <t>Teleskopická hydraulická montážní plošina na samohybném podvozku, s otočným košem výšky zdvihu do 21 m</t>
  </si>
  <si>
    <t>den</t>
  </si>
  <si>
    <t>897935941</t>
  </si>
  <si>
    <t>20</t>
  </si>
  <si>
    <t>949101111</t>
  </si>
  <si>
    <t>Lešení pomocné pracovní pro objekty pozemních staveb pro zatížení do 150 kg/m2, o výšce lešeňové podlahy do 1,9 m</t>
  </si>
  <si>
    <t>148257439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</si>
  <si>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</si>
  <si>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(14,07+4,73)*4</t>
  </si>
  <si>
    <t>(13,65+4,73)*4</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</si>
  <si>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</si>
  <si>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</si>
  <si>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-754521815</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</si>
  <si>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</si>
  <si>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20,0*8</t>
  </si>
  <si>
    <t>3,24*4</t>
  </si>
  <si>
    <t>7,56*4</t>
  </si>
  <si>
    <t>22</t>
  </si>
  <si>
    <t>962031133</t>
  </si>
  <si>
    <t>Bourání příček z cihel, tvárnic nebo příčkovek z cihel pálených, plných nebo dutých na maltu vápennou nebo vápenocementovou, tl. do 150 mm</t>
  </si>
  <si>
    <t>1366704057</t>
  </si>
  <si>
    <t>23</t>
  </si>
  <si>
    <t>976072221</t>
  </si>
  <si>
    <t>Vybourání kovových madel, zábradlí, dvířek, zděří, kotevních želez komínových a topných dvířek, ventilací apod., plochy do 0,30 m2, ze zdiva cihelného nebo kamenného</t>
  </si>
  <si>
    <t>-1757707598</t>
  </si>
  <si>
    <t>24</t>
  </si>
  <si>
    <t>978011121</t>
  </si>
  <si>
    <t>Otlučení vápenných nebo vápenocementových omítek vnitřních ploch stropů, v rozsahu přes 5 do 10 %</t>
  </si>
  <si>
    <t>1794403564</t>
  </si>
  <si>
    <t xml:space="preserve">Poznámka k souboru cen:_x000D_
1. Položky lze použít i pro ocenění otlučení sádrových, hliněných apod. vnitřních omítek. </t>
  </si>
  <si>
    <t>25</t>
  </si>
  <si>
    <t>978013141</t>
  </si>
  <si>
    <t>Otlučení vápenných nebo vápenocementových omítek vnitřních ploch stěn s vyškrabáním spar, s očištěním zdiva, v rozsahu přes 10 do 30 %</t>
  </si>
  <si>
    <t>638280937</t>
  </si>
  <si>
    <t>-1,7*2,5*8</t>
  </si>
  <si>
    <t>26</t>
  </si>
  <si>
    <t>985131311</t>
  </si>
  <si>
    <t>Očištění ploch stěn, rubu kleneb a podlah ruční dočištění ocelovými kartáči</t>
  </si>
  <si>
    <t>1889455036</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</si>
  <si>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</si>
  <si>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27</t>
  </si>
  <si>
    <t>985139112</t>
  </si>
  <si>
    <t>Očištění ploch Příplatek k cenám za plochu do 10 m2 jednotlivě</t>
  </si>
  <si>
    <t>-1731951982</t>
  </si>
  <si>
    <t>28</t>
  </si>
  <si>
    <t>9999</t>
  </si>
  <si>
    <t>Ostatní zednické nespecif.práce a dod.</t>
  </si>
  <si>
    <t>hod</t>
  </si>
  <si>
    <t>-952582421</t>
  </si>
  <si>
    <t>997</t>
  </si>
  <si>
    <t>Přesun sutě</t>
  </si>
  <si>
    <t>29</t>
  </si>
  <si>
    <t>997013213</t>
  </si>
  <si>
    <t>Vnitrostaveništní doprava suti a vybouraných hmot vodorovně do 50 m svisle ručně (nošením po schodech) pro budovy a haly výšky přes 9 do 12 m</t>
  </si>
  <si>
    <t>t</t>
  </si>
  <si>
    <t>902324385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</si>
  <si>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</si>
  <si>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30</t>
  </si>
  <si>
    <t>997013501</t>
  </si>
  <si>
    <t>Odvoz suti a vybouraných hmot na skládku nebo meziskládku se složením, na vzdálenost do 1 km</t>
  </si>
  <si>
    <t>1427409678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</si>
  <si>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</si>
  <si>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31</t>
  </si>
  <si>
    <t>997013509</t>
  </si>
  <si>
    <t>Odvoz suti a vybouraných hmot na skládku nebo meziskládku se složením, na vzdálenost Příplatek k ceně za každý další i započatý 1 km přes 1 km</t>
  </si>
  <si>
    <t>265912443</t>
  </si>
  <si>
    <t>26,676*20 'Přepočtené koeficientem množství</t>
  </si>
  <si>
    <t>32</t>
  </si>
  <si>
    <t>997013831</t>
  </si>
  <si>
    <t>Poplatek za uložení stavebního odpadu na skládce (skládkovné) směsného</t>
  </si>
  <si>
    <t>-1937194465</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</si>
  <si>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</si>
  <si>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</si>
  <si>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</si>
  <si>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33</t>
  </si>
  <si>
    <t>998018003</t>
  </si>
  <si>
    <t>Přesun hmot pro budovy občanské výstavby, bydlení, výrobu a služby ruční - bez užití mechanizace vodorovná dopravní vzdálenost do 100 m pro budovy s jakoukoliv nosnou konstrukcí výšky přes 12 do 24 m</t>
  </si>
  <si>
    <t>659707464</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</si>
  <si>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</si>
  <si>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</si>
  <si>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</si>
  <si>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</si>
  <si>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</si>
  <si>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34</t>
  </si>
  <si>
    <t>711493111</t>
  </si>
  <si>
    <t>Izolace proti podpovrchové a tlakové vodě - ostatní na ploše vodorovné V těsnicí kaší flexibilní minerální</t>
  </si>
  <si>
    <t>1359599615</t>
  </si>
  <si>
    <t>"vč. 101až106+popis TZ"</t>
  </si>
  <si>
    <t>"vč. všech doplňků, těsnící pásky atd"</t>
  </si>
  <si>
    <t>35</t>
  </si>
  <si>
    <t>711493121</t>
  </si>
  <si>
    <t>Izolace proti podpovrchové a tlakové vodě - ostatní na ploše svislé S těsnicí kaší flexibilní minerální</t>
  </si>
  <si>
    <t>357758100</t>
  </si>
  <si>
    <t>2*(3,05+1,55)*0,3*2*4</t>
  </si>
  <si>
    <t>(0,7+1,55+0,7)*1,7*2*4</t>
  </si>
  <si>
    <t>36</t>
  </si>
  <si>
    <t>998711103</t>
  </si>
  <si>
    <t>Přesun hmot pro izolace proti vodě, vlhkosti a plynům stanovený z hmotnosti přesunovaného materiálu vodorovná dopravní vzdálenost do 50 m v objektech výšky přes 12 do 60 m</t>
  </si>
  <si>
    <t>-995539868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</si>
  <si>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</si>
  <si>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37</t>
  </si>
  <si>
    <t>998711181</t>
  </si>
  <si>
    <t>Přesun hmot pro izolace proti vodě, vlhkosti a plynům stanovený z hmotnosti přesunovaného materiálu Příplatek k cenám za přesun prováděný bez použití mechanizace pro jakoukoliv výšku objektu</t>
  </si>
  <si>
    <t>818540567</t>
  </si>
  <si>
    <t>721</t>
  </si>
  <si>
    <t>Zdravotechnika</t>
  </si>
  <si>
    <t>38</t>
  </si>
  <si>
    <t>Zdravotechnika - viz přiložený samostatný rozpočet</t>
  </si>
  <si>
    <t>kpl</t>
  </si>
  <si>
    <t>874382251</t>
  </si>
  <si>
    <t>731</t>
  </si>
  <si>
    <t xml:space="preserve">Ústřední vytápění </t>
  </si>
  <si>
    <t>39</t>
  </si>
  <si>
    <t>Vytápění - viz přiložený samostatný rozpočet</t>
  </si>
  <si>
    <t>-1508342109</t>
  </si>
  <si>
    <t>741</t>
  </si>
  <si>
    <t>Elektroinstalace - silnoproud</t>
  </si>
  <si>
    <t>40</t>
  </si>
  <si>
    <t>Elektroinstalace - viz přiložený samostatný rozpočet</t>
  </si>
  <si>
    <t>154100175</t>
  </si>
  <si>
    <t>771</t>
  </si>
  <si>
    <t>Podlahy z dlaždic</t>
  </si>
  <si>
    <t>41</t>
  </si>
  <si>
    <t>771571810</t>
  </si>
  <si>
    <t>Demontáž podlah z dlaždic keramických kladených do malty</t>
  </si>
  <si>
    <t>-2109634197</t>
  </si>
  <si>
    <t>42</t>
  </si>
  <si>
    <t>771574351</t>
  </si>
  <si>
    <t>Montáž podlah z dlaždic keramických lepených flexibilním lepidlem rychletuhnoucím režných nebo glazovaných protiskluzných nebo reliefovaných do 50 ks/ m2</t>
  </si>
  <si>
    <t>1472167821</t>
  </si>
  <si>
    <t>43</t>
  </si>
  <si>
    <t>5976113-A1</t>
  </si>
  <si>
    <t>dlaždice keramické - viz popis A1</t>
  </si>
  <si>
    <t>-1422036292</t>
  </si>
  <si>
    <t>37,84*1,1 'Přepočtené koeficientem množství</t>
  </si>
  <si>
    <t>44</t>
  </si>
  <si>
    <t>771579191</t>
  </si>
  <si>
    <t>Montáž podlah z dlaždic keramických Příplatek k cenám za plochu do 5 m2 jednotlivě</t>
  </si>
  <si>
    <t>5519139</t>
  </si>
  <si>
    <t>45</t>
  </si>
  <si>
    <t>771591111</t>
  </si>
  <si>
    <t>Podlahy - ostatní práce penetrace podkladu</t>
  </si>
  <si>
    <t>-999107259</t>
  </si>
  <si>
    <t xml:space="preserve">Poznámka k souboru cen:_x000D_
1. Množství měrných jednotek u ceny -1185 se stanoví podle počtu řezaných dlaždic, nezávisle na jejich velikosti. 2. Položkou -1185 lze ocenit provádění více řezů na jednom kusu dlažby. </t>
  </si>
  <si>
    <t>46</t>
  </si>
  <si>
    <t>771591185</t>
  </si>
  <si>
    <t>Podlahy - ostatní práce řezání dlaždic keramických rovné</t>
  </si>
  <si>
    <t>1432368495</t>
  </si>
  <si>
    <t>47</t>
  </si>
  <si>
    <t>771990112</t>
  </si>
  <si>
    <t>Vyrovnání podkladní vrstvy samonivelační stěrkou tl. 4 mm, min. pevnosti 30 MPa</t>
  </si>
  <si>
    <t>-1738001795</t>
  </si>
  <si>
    <t xml:space="preserve">Poznámka k souboru cen:_x000D_
1. V cenách souboru cen 771 99-01 jsou započteny i náklady na dodání samonivelační stěrky. </t>
  </si>
  <si>
    <t>48</t>
  </si>
  <si>
    <t>771990192</t>
  </si>
  <si>
    <t>Vyrovnání podkladní vrstvy samonivelační stěrkou tl. 4 mm, min. pevnosti Příplatek k cenám za každý další 1 mm tloušťky, min. pevnosti 30 MPa</t>
  </si>
  <si>
    <t>2084349012</t>
  </si>
  <si>
    <t>4,73*2*2*4</t>
  </si>
  <si>
    <t>49</t>
  </si>
  <si>
    <t>998771103</t>
  </si>
  <si>
    <t>Přesun hmot pro podlahy z dlaždic stanovený z hmotnosti přesunovaného materiálu vodorovná dopravní vzdálenost do 50 m v objektech výšky přes 12 do 24 m</t>
  </si>
  <si>
    <t>989036691</t>
  </si>
  <si>
    <t>50</t>
  </si>
  <si>
    <t>998771181</t>
  </si>
  <si>
    <t>Přesun hmot pro podlahy z dlaždic stanovený z hmotnosti přesunovaného materiálu Příplatek k ceně za přesun prováděný bez použití mechanizace pro jakoukoliv výšku objektu</t>
  </si>
  <si>
    <t>-2069784614</t>
  </si>
  <si>
    <t>776</t>
  </si>
  <si>
    <t>Podlahy povlakové</t>
  </si>
  <si>
    <t>51</t>
  </si>
  <si>
    <t>776201921</t>
  </si>
  <si>
    <t>Ostatní opravy údržba stávajících podlahovin elastických čištění základní</t>
  </si>
  <si>
    <t>-1568536073</t>
  </si>
  <si>
    <t xml:space="preserve">Poznámka k souboru cen:_x000D_
1. V ceně 776 20-1921 jsou započteny náklady na vysátí podlahy a setření vlhkým mopem. </t>
  </si>
  <si>
    <t>781</t>
  </si>
  <si>
    <t>Dokončovací práce - obklady</t>
  </si>
  <si>
    <t>52</t>
  </si>
  <si>
    <t>781471810</t>
  </si>
  <si>
    <t>Demontáž obkladů z dlaždic keramických kladených do malty</t>
  </si>
  <si>
    <t>1746113490</t>
  </si>
  <si>
    <t>-1,7*2,0*2*4</t>
  </si>
  <si>
    <t>(0,6+3,15)*1,0*2*4</t>
  </si>
  <si>
    <t>53</t>
  </si>
  <si>
    <t>781474115</t>
  </si>
  <si>
    <t>Montáž obkladů vnitřních stěn z dlaždic keramických lepených flexibilním lepidlem režných nebo glazovaných hladkých přes 22 do 25 ks/m2</t>
  </si>
  <si>
    <t>1191114022</t>
  </si>
  <si>
    <t>"kuchyň 2,4m2"</t>
  </si>
  <si>
    <t>54</t>
  </si>
  <si>
    <t>5976102-KO</t>
  </si>
  <si>
    <t>obkládačky keramické - viz popis KO</t>
  </si>
  <si>
    <t>-1180654817</t>
  </si>
  <si>
    <t>156,944*1,1 'Přepočtené koeficientem množství</t>
  </si>
  <si>
    <t>55</t>
  </si>
  <si>
    <t>781479191</t>
  </si>
  <si>
    <t>Montáž obkladů vnitřních stěn z dlaždic keramických Příplatek k cenám za plochu do 10 m2 jednotlivě</t>
  </si>
  <si>
    <t>-1841041929</t>
  </si>
  <si>
    <t>56</t>
  </si>
  <si>
    <t>781494511</t>
  </si>
  <si>
    <t>Ostatní prvky plastové profily ukončovací a dilatační lepené flexibilním lepidlem ukončovací</t>
  </si>
  <si>
    <t>-122108780</t>
  </si>
  <si>
    <t xml:space="preserve">Poznámka k souboru cen:_x000D_
1. Množství měrných jednotek u ceny -5185 se stanoví podle počtu řezaných obkladaček, nezávisle na jejich velikosti. 2. Položkou -5185 lze ocenit provádění více řezů na jednom kusu obkladu. </t>
  </si>
  <si>
    <t>2*(3,05+1,55)*2*4</t>
  </si>
  <si>
    <t>0,8*2*2*4</t>
  </si>
  <si>
    <t>57</t>
  </si>
  <si>
    <t>781495111</t>
  </si>
  <si>
    <t>Ostatní prvky ostatní práce penetrace podkladu</t>
  </si>
  <si>
    <t>1964433778</t>
  </si>
  <si>
    <t>58</t>
  </si>
  <si>
    <t>781495185</t>
  </si>
  <si>
    <t>Ostatní prvky řezání obkladaček rovné</t>
  </si>
  <si>
    <t>-1249571855</t>
  </si>
  <si>
    <t>59</t>
  </si>
  <si>
    <t>78151-Z1</t>
  </si>
  <si>
    <t>M+D Revizní dvířka 400/400mm - viz celý popis Z1</t>
  </si>
  <si>
    <t>574296452</t>
  </si>
  <si>
    <t>60</t>
  </si>
  <si>
    <t>78151-Z2</t>
  </si>
  <si>
    <t>M+D Revizní dvířka 200/400mm - viz celý popis Z2</t>
  </si>
  <si>
    <t>1748548017</t>
  </si>
  <si>
    <t>61</t>
  </si>
  <si>
    <t>998781103</t>
  </si>
  <si>
    <t>Přesun hmot pro obklady keramické stanovený z hmotnosti přesunovaného materiálu vodorovná dopravní vzdálenost do 50 m v objektech výšky přes 12 do 24 m</t>
  </si>
  <si>
    <t>1329452147</t>
  </si>
  <si>
    <t>62</t>
  </si>
  <si>
    <t>998781181</t>
  </si>
  <si>
    <t>Přesun hmot pro obklady keramické stanovený z hmotnosti přesunovaného materiálu Příplatek k cenám za přesun prováděný bez použití mechanizace pro jakoukoliv výšku objektu</t>
  </si>
  <si>
    <t>-2112714255</t>
  </si>
  <si>
    <t>784</t>
  </si>
  <si>
    <t>Dokončovací práce - malby a tapety</t>
  </si>
  <si>
    <t>63</t>
  </si>
  <si>
    <t>784121001</t>
  </si>
  <si>
    <t>Oškrabání malby v místnostech výšky do 3,80 m</t>
  </si>
  <si>
    <t>670153495</t>
  </si>
  <si>
    <t xml:space="preserve">Poznámka k souboru cen:_x000D_
1. Cenami souboru cen se oceňuje jakýkoli počet současně škrabaných vrstev barvy. </t>
  </si>
  <si>
    <t>148,72/100*90</t>
  </si>
  <si>
    <t>277,169/100*70</t>
  </si>
  <si>
    <t>64</t>
  </si>
  <si>
    <t>784121011</t>
  </si>
  <si>
    <t>Rozmývání podkladu po oškrabání malby v místnostech výšky do 3,80 m</t>
  </si>
  <si>
    <t>1089975101</t>
  </si>
  <si>
    <t>65</t>
  </si>
  <si>
    <t>784181121</t>
  </si>
  <si>
    <t>Penetrace podkladu jednonásobná hloubková v místnostech výšky do 3,80 m</t>
  </si>
  <si>
    <t>-1797482896</t>
  </si>
  <si>
    <t>66</t>
  </si>
  <si>
    <t>784221101</t>
  </si>
  <si>
    <t>Malby z malířských směsí otěruvzdorných za sucha dvojnásobné, bílé za sucha otěruvzdorné dobře v místnostech výšky do 3,80 m</t>
  </si>
  <si>
    <t>328819909</t>
  </si>
  <si>
    <t>148,72</t>
  </si>
  <si>
    <t xml:space="preserve">2 - Vedlejší a ostatní náklady </t>
  </si>
  <si>
    <t xml:space="preserve">2.1 - Soupis prací - Vedlejší a ostatní náklady </t>
  </si>
  <si>
    <t>VRN - Vedlejší rozpočtové náklady</t>
  </si>
  <si>
    <t xml:space="preserve">    VRN3 - Zařízení staveniště</t>
  </si>
  <si>
    <t xml:space="preserve">    VRN4 - Inženýrská činnost</t>
  </si>
  <si>
    <t xml:space="preserve">    VRN7 - Provozní vlivy</t>
  </si>
  <si>
    <t xml:space="preserve">    VRN9 - Ostatní náklady</t>
  </si>
  <si>
    <t>VRN</t>
  </si>
  <si>
    <t>Vedlejší rozpočtové náklady</t>
  </si>
  <si>
    <t>VRN3</t>
  </si>
  <si>
    <t>Zařízení staveniště</t>
  </si>
  <si>
    <t>ZS-01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</si>
  <si>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*Vytýčení obvodu staveniště *Oplocení a zabezpečení prostoru staveniště proti neoprávněnému vstupu *Náklady na vybavení zařízení staveniště *Náklady na spotřebované energie provozem zařízení staveniště *Náklady na úklid v prostoru staveniště a příjezdových komunikací ke staveništi *Opatření k zabránění nadměrného zatěžování staveniště a jeho okolí prachem (např. používání krycích plachet, kropení sutě a odtěžované zeminy vodou) *Náklady na odstranění a odvoz zařízení staveniště *Uvedení stavbou dotčených ploch a ploch zařízení staveniště do původního stavu </t>
  </si>
  <si>
    <t>soubor</t>
  </si>
  <si>
    <t>1024</t>
  </si>
  <si>
    <t>-1711323456</t>
  </si>
  <si>
    <t>VRN4</t>
  </si>
  <si>
    <t>Inženýrská činnost</t>
  </si>
  <si>
    <t>IČ-01</t>
  </si>
  <si>
    <t xml:space="preserve">"* kompletní dokladová část dle SoD (revize, atesty, certifikáty, prohlášení o shodě) pro předání a převzetí dokončeného díla a pro zajištění kolaudačního souhlasu * náklady zhotovitele, související s prováděním VZORKOVÁNÍ DODÁVANÝCH MATERIÁLŮ a VÝROBKŮ v souladu s SoD </t>
  </si>
  <si>
    <t>Kč</t>
  </si>
  <si>
    <t>-373021802</t>
  </si>
  <si>
    <t>VRN7</t>
  </si>
  <si>
    <t>Provozní vlivy</t>
  </si>
  <si>
    <t>PV-03</t>
  </si>
  <si>
    <t>Provoz investora, třetích osob</t>
  </si>
  <si>
    <t>1884109937</t>
  </si>
  <si>
    <t>VRN9</t>
  </si>
  <si>
    <t>Ostatní náklady</t>
  </si>
  <si>
    <t>ON-03</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</si>
  <si>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t>
  </si>
  <si>
    <t>242087840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</si>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</sst>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41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0" fontId="30"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23" xfId="0" applyFont="1" applyBorder="1" applyAlignment="1" applyProtection="1">
      <alignment vertical="center"/>
    </xf>
    <xf numFmtId="0" fontId="11" fillId="0" borderId="24" xfId="0" applyFont="1" applyBorder="1" applyAlignment="1" applyProtection="1">
      <alignment vertical="center"/>
    </xf>
    <xf numFmtId="0" fontId="11"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40" fillId="0" borderId="29" xfId="0" applyFont="1" applyBorder="1" applyAlignment="1" applyProtection="1">
      <alignment vertical="center" wrapText="1"/>
      <protection locked="0"/>
    </xf>
    <xf numFmtId="0" fontId="40" fillId="0" borderId="30" xfId="0" applyFont="1" applyBorder="1" applyAlignment="1" applyProtection="1">
      <alignment vertical="center" wrapText="1"/>
      <protection locked="0"/>
    </xf>
    <xf numFmtId="0" fontId="40" fillId="0" borderId="31" xfId="0" applyFont="1" applyBorder="1" applyAlignment="1" applyProtection="1">
      <alignment vertical="center" wrapText="1"/>
      <protection locked="0"/>
    </xf>
    <xf numFmtId="0" fontId="40" fillId="0" borderId="32" xfId="0" applyFont="1" applyBorder="1" applyAlignment="1" applyProtection="1">
      <alignment horizontal="center" vertical="center" wrapText="1"/>
      <protection locked="0"/>
    </xf>
    <xf numFmtId="0" fontId="40" fillId="0" borderId="33" xfId="0" applyFont="1" applyBorder="1" applyAlignment="1" applyProtection="1">
      <alignment horizontal="center" vertical="center" wrapText="1"/>
      <protection locked="0"/>
    </xf>
    <xf numFmtId="0" fontId="40" fillId="0" borderId="32"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2" fillId="0" borderId="1" xfId="0"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3" fillId="0" borderId="32" xfId="0" applyFont="1" applyBorder="1" applyAlignment="1" applyProtection="1">
      <alignment vertical="center" wrapText="1"/>
      <protection locked="0"/>
    </xf>
    <xf numFmtId="0" fontId="43" fillId="0" borderId="1" xfId="0" applyFont="1" applyBorder="1" applyAlignment="1" applyProtection="1">
      <alignment vertical="center" wrapText="1"/>
      <protection locked="0"/>
    </xf>
    <xf numFmtId="0" fontId="43" fillId="0" borderId="1" xfId="0" applyFont="1" applyBorder="1" applyAlignment="1" applyProtection="1">
      <alignment vertical="center"/>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44" fillId="0" borderId="34" xfId="0" applyFont="1" applyBorder="1" applyAlignment="1" applyProtection="1">
      <alignment vertical="center" wrapText="1"/>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top"/>
      <protection locked="0"/>
    </xf>
    <xf numFmtId="0" fontId="40" fillId="0" borderId="0" xfId="0" applyFont="1" applyAlignment="1" applyProtection="1">
      <alignment vertical="top"/>
      <protection locked="0"/>
    </xf>
    <xf numFmtId="0" fontId="40" fillId="0" borderId="29" xfId="0" applyFont="1" applyBorder="1" applyAlignment="1" applyProtection="1">
      <alignment horizontal="left" vertical="center"/>
      <protection locked="0"/>
    </xf>
    <xf numFmtId="0" fontId="40" fillId="0" borderId="30" xfId="0" applyFont="1" applyBorder="1" applyAlignment="1" applyProtection="1">
      <alignment horizontal="left" vertical="center"/>
      <protection locked="0"/>
    </xf>
    <xf numFmtId="0" fontId="40" fillId="0" borderId="31" xfId="0" applyFont="1" applyBorder="1" applyAlignment="1" applyProtection="1">
      <alignment horizontal="left" vertical="center"/>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42" fillId="0" borderId="34" xfId="0" applyFont="1" applyBorder="1" applyAlignment="1" applyProtection="1">
      <alignment horizontal="center" vertical="center"/>
      <protection locked="0"/>
    </xf>
    <xf numFmtId="0" fontId="45"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3" fillId="0" borderId="1" xfId="0" applyFont="1" applyBorder="1" applyAlignment="1" applyProtection="1">
      <alignment horizontal="center" vertical="center"/>
      <protection locked="0"/>
    </xf>
    <xf numFmtId="0" fontId="43" fillId="0" borderId="32" xfId="0" applyFont="1" applyBorder="1" applyAlignment="1" applyProtection="1">
      <alignment horizontal="left" vertical="center"/>
      <protection locked="0"/>
    </xf>
    <xf numFmtId="0" fontId="43" fillId="0" borderId="1" xfId="0" applyFont="1" applyFill="1" applyBorder="1" applyAlignment="1" applyProtection="1">
      <alignment horizontal="left" vertical="center"/>
      <protection locked="0"/>
    </xf>
    <xf numFmtId="0" fontId="43" fillId="0" borderId="1" xfId="0" applyFont="1" applyFill="1" applyBorder="1" applyAlignment="1" applyProtection="1">
      <alignment horizontal="center" vertical="center"/>
      <protection locked="0"/>
    </xf>
    <xf numFmtId="0" fontId="40" fillId="0" borderId="35"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0" fillId="0" borderId="29" xfId="0" applyFont="1" applyBorder="1" applyAlignment="1" applyProtection="1">
      <alignment horizontal="left" vertical="center" wrapText="1"/>
      <protection locked="0"/>
    </xf>
    <xf numFmtId="0" fontId="40" fillId="0" borderId="30"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protection locked="0"/>
    </xf>
    <xf numFmtId="0" fontId="43" fillId="0" borderId="35" xfId="0" applyFont="1" applyBorder="1" applyAlignment="1" applyProtection="1">
      <alignment horizontal="left" vertical="center" wrapText="1"/>
      <protection locked="0"/>
    </xf>
    <xf numFmtId="0" fontId="43" fillId="0" borderId="34" xfId="0" applyFont="1" applyBorder="1" applyAlignment="1" applyProtection="1">
      <alignment horizontal="left" vertical="center" wrapText="1"/>
      <protection locked="0"/>
    </xf>
    <xf numFmtId="0" fontId="43" fillId="0" borderId="36" xfId="0"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center" vertical="top"/>
      <protection locked="0"/>
    </xf>
    <xf numFmtId="0" fontId="43" fillId="0" borderId="35"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5" fillId="0" borderId="0" xfId="0" applyFont="1" applyAlignment="1" applyProtection="1">
      <alignment vertical="center"/>
      <protection locked="0"/>
    </xf>
    <xf numFmtId="0" fontId="42" fillId="0" borderId="1"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2" fillId="0" borderId="34" xfId="0" applyFont="1" applyBorder="1" applyAlignment="1" applyProtection="1">
      <alignment horizontal="left"/>
      <protection locked="0"/>
    </xf>
    <xf numFmtId="0" fontId="45" fillId="0" borderId="34" xfId="0" applyFont="1" applyBorder="1" applyAlignment="1" applyProtection="1">
      <protection locked="0"/>
    </xf>
    <xf numFmtId="0" fontId="40" fillId="0" borderId="32" xfId="0" applyFont="1" applyBorder="1" applyAlignment="1" applyProtection="1">
      <alignment vertical="top"/>
      <protection locked="0"/>
    </xf>
    <xf numFmtId="0" fontId="40" fillId="0" borderId="33" xfId="0" applyFont="1" applyBorder="1" applyAlignment="1" applyProtection="1">
      <alignment vertical="top"/>
      <protection locked="0"/>
    </xf>
    <xf numFmtId="0" fontId="40"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top"/>
      <protection locked="0"/>
    </xf>
    <xf numFmtId="0" fontId="40" fillId="0" borderId="35" xfId="0" applyFont="1" applyBorder="1" applyAlignment="1" applyProtection="1">
      <alignment vertical="top"/>
      <protection locked="0"/>
    </xf>
    <xf numFmtId="0" fontId="40" fillId="0" borderId="34" xfId="0" applyFont="1" applyBorder="1" applyAlignment="1" applyProtection="1">
      <alignment vertical="top"/>
      <protection locked="0"/>
    </xf>
    <xf numFmtId="0" fontId="40"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0" fontId="26"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3" fillId="2" borderId="0" xfId="1" applyFont="1" applyFill="1" applyAlignment="1">
      <alignment vertical="center"/>
    </xf>
    <xf numFmtId="0" fontId="43"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top"/>
      <protection locked="0"/>
    </xf>
    <xf numFmtId="0" fontId="42" fillId="0" borderId="34" xfId="0" applyFont="1" applyBorder="1" applyAlignment="1" applyProtection="1">
      <alignment horizontal="left"/>
      <protection locked="0"/>
    </xf>
    <xf numFmtId="0" fontId="41" fillId="0" borderId="1" xfId="0" applyFont="1" applyBorder="1" applyAlignment="1" applyProtection="1">
      <alignment horizontal="center" vertical="center" wrapText="1"/>
      <protection locked="0"/>
    </xf>
    <xf numFmtId="0" fontId="41" fillId="0" borderId="1" xfId="0" applyFont="1" applyBorder="1" applyAlignment="1" applyProtection="1">
      <alignment horizontal="center" vertical="center"/>
      <protection locked="0"/>
    </xf>
    <xf numFmtId="49" fontId="43" fillId="0" borderId="1" xfId="0" applyNumberFormat="1"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2"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sheetPr>
    <pageSetUpPr fitToPage="1"/>
  </sheetPr>
  <dimension ref="A1:CM57"/>
  <sheetViews>
    <sheetView showGridLines="0" tabSelected="1" workbookViewId="0">
      <pane ySplit="1" topLeftCell="A2" activePane="bottomLeft" state="frozen"/>
      <selection pane="bottomLeft"/>
    </sheetView>
  </sheetViews>
  <sheetFormatPr defaultRowHeight="1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customWidth="1"/>
    <col min="44" max="44" width="11.6640625" customWidth="1"/>
    <col min="45" max="47" width="22.1640625" hidden="1" customWidth="1"/>
    <col min="48" max="52" width="18.5" hidden="1" customWidth="1"/>
    <col min="53" max="53" width="16.5" hidden="1" customWidth="1"/>
    <col min="54" max="54" width="21.5" hidden="1" customWidth="1"/>
    <col min="55" max="56" width="16.5" hidden="1" customWidth="1"/>
    <col min="57" max="57" width="57" customWidth="1"/>
    <col min="71" max="91" width="9.16406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398"/>
      <c r="AS2" s="398"/>
      <c r="AT2" s="398"/>
      <c r="AU2" s="398"/>
      <c r="AV2" s="398"/>
      <c r="AW2" s="398"/>
      <c r="AX2" s="398"/>
      <c r="AY2" s="398"/>
      <c r="AZ2" s="398"/>
      <c r="BA2" s="398"/>
      <c r="BB2" s="398"/>
      <c r="BC2" s="398"/>
      <c r="BD2" s="398"/>
      <c r="BE2" s="398"/>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59" t="s">
        <v>16</v>
      </c>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0"/>
      <c r="AQ5" s="32"/>
      <c r="BE5" s="357" t="s">
        <v>17</v>
      </c>
      <c r="BS5" s="25" t="s">
        <v>8</v>
      </c>
    </row>
    <row r="6" spans="1:74" ht="36.950000000000003" customHeight="1">
      <c r="B6" s="29"/>
      <c r="C6" s="30"/>
      <c r="D6" s="37" t="s">
        <v>18</v>
      </c>
      <c r="E6" s="30"/>
      <c r="F6" s="30"/>
      <c r="G6" s="30"/>
      <c r="H6" s="30"/>
      <c r="I6" s="30"/>
      <c r="J6" s="30"/>
      <c r="K6" s="361" t="s">
        <v>19</v>
      </c>
      <c r="L6" s="360"/>
      <c r="M6" s="360"/>
      <c r="N6" s="360"/>
      <c r="O6" s="360"/>
      <c r="P6" s="360"/>
      <c r="Q6" s="360"/>
      <c r="R6" s="360"/>
      <c r="S6" s="360"/>
      <c r="T6" s="360"/>
      <c r="U6" s="360"/>
      <c r="V6" s="360"/>
      <c r="W6" s="360"/>
      <c r="X6" s="360"/>
      <c r="Y6" s="360"/>
      <c r="Z6" s="360"/>
      <c r="AA6" s="360"/>
      <c r="AB6" s="360"/>
      <c r="AC6" s="360"/>
      <c r="AD6" s="360"/>
      <c r="AE6" s="360"/>
      <c r="AF6" s="360"/>
      <c r="AG6" s="360"/>
      <c r="AH6" s="360"/>
      <c r="AI6" s="360"/>
      <c r="AJ6" s="360"/>
      <c r="AK6" s="360"/>
      <c r="AL6" s="360"/>
      <c r="AM6" s="360"/>
      <c r="AN6" s="360"/>
      <c r="AO6" s="360"/>
      <c r="AP6" s="30"/>
      <c r="AQ6" s="32"/>
      <c r="BE6" s="358"/>
      <c r="BS6" s="25" t="s">
        <v>8</v>
      </c>
    </row>
    <row r="7" spans="1:74" ht="14.45" customHeight="1">
      <c r="B7" s="29"/>
      <c r="C7" s="30"/>
      <c r="D7" s="38"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21</v>
      </c>
      <c r="AO7" s="30"/>
      <c r="AP7" s="30"/>
      <c r="AQ7" s="32"/>
      <c r="BE7" s="358"/>
      <c r="BS7" s="25" t="s">
        <v>8</v>
      </c>
    </row>
    <row r="8" spans="1:74" ht="14.45" customHeight="1">
      <c r="B8" s="29"/>
      <c r="C8" s="30"/>
      <c r="D8" s="38"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25</v>
      </c>
      <c r="AL8" s="30"/>
      <c r="AM8" s="30"/>
      <c r="AN8" s="39" t="s">
        <v>26</v>
      </c>
      <c r="AO8" s="30"/>
      <c r="AP8" s="30"/>
      <c r="AQ8" s="32"/>
      <c r="BE8" s="358"/>
      <c r="BS8" s="25" t="s">
        <v>8</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58"/>
      <c r="BS9" s="25" t="s">
        <v>8</v>
      </c>
    </row>
    <row r="10" spans="1:74" ht="14.45" customHeight="1">
      <c r="B10" s="29"/>
      <c r="C10" s="30"/>
      <c r="D10" s="38"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28</v>
      </c>
      <c r="AL10" s="30"/>
      <c r="AM10" s="30"/>
      <c r="AN10" s="36" t="s">
        <v>21</v>
      </c>
      <c r="AO10" s="30"/>
      <c r="AP10" s="30"/>
      <c r="AQ10" s="32"/>
      <c r="BE10" s="358"/>
      <c r="BS10" s="25" t="s">
        <v>8</v>
      </c>
    </row>
    <row r="11" spans="1:74" ht="18.399999999999999"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30</v>
      </c>
      <c r="AL11" s="30"/>
      <c r="AM11" s="30"/>
      <c r="AN11" s="36" t="s">
        <v>21</v>
      </c>
      <c r="AO11" s="30"/>
      <c r="AP11" s="30"/>
      <c r="AQ11" s="32"/>
      <c r="BE11" s="358"/>
      <c r="BS11" s="25" t="s">
        <v>8</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58"/>
      <c r="BS12" s="25" t="s">
        <v>8</v>
      </c>
    </row>
    <row r="13" spans="1:74" ht="14.45" customHeight="1">
      <c r="B13" s="29"/>
      <c r="C13" s="30"/>
      <c r="D13" s="38"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28</v>
      </c>
      <c r="AL13" s="30"/>
      <c r="AM13" s="30"/>
      <c r="AN13" s="40" t="s">
        <v>32</v>
      </c>
      <c r="AO13" s="30"/>
      <c r="AP13" s="30"/>
      <c r="AQ13" s="32"/>
      <c r="BE13" s="358"/>
      <c r="BS13" s="25" t="s">
        <v>8</v>
      </c>
    </row>
    <row r="14" spans="1:74">
      <c r="B14" s="29"/>
      <c r="C14" s="30"/>
      <c r="D14" s="30"/>
      <c r="E14" s="362" t="s">
        <v>32</v>
      </c>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8" t="s">
        <v>30</v>
      </c>
      <c r="AL14" s="30"/>
      <c r="AM14" s="30"/>
      <c r="AN14" s="40" t="s">
        <v>32</v>
      </c>
      <c r="AO14" s="30"/>
      <c r="AP14" s="30"/>
      <c r="AQ14" s="32"/>
      <c r="BE14" s="358"/>
      <c r="BS14" s="25" t="s">
        <v>8</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58"/>
      <c r="BS15" s="25" t="s">
        <v>6</v>
      </c>
    </row>
    <row r="16" spans="1:74" ht="14.45" customHeight="1">
      <c r="B16" s="29"/>
      <c r="C16" s="30"/>
      <c r="D16" s="38"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28</v>
      </c>
      <c r="AL16" s="30"/>
      <c r="AM16" s="30"/>
      <c r="AN16" s="36" t="s">
        <v>21</v>
      </c>
      <c r="AO16" s="30"/>
      <c r="AP16" s="30"/>
      <c r="AQ16" s="32"/>
      <c r="BE16" s="358"/>
      <c r="BS16" s="25" t="s">
        <v>6</v>
      </c>
    </row>
    <row r="17" spans="2:71" ht="18.399999999999999"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30</v>
      </c>
      <c r="AL17" s="30"/>
      <c r="AM17" s="30"/>
      <c r="AN17" s="36" t="s">
        <v>21</v>
      </c>
      <c r="AO17" s="30"/>
      <c r="AP17" s="30"/>
      <c r="AQ17" s="32"/>
      <c r="BE17" s="358"/>
      <c r="BS17" s="25" t="s">
        <v>35</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58"/>
      <c r="BS18" s="25" t="s">
        <v>8</v>
      </c>
    </row>
    <row r="19" spans="2:71" ht="14.45" customHeight="1">
      <c r="B19" s="29"/>
      <c r="C19" s="30"/>
      <c r="D19" s="38"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58"/>
      <c r="BS19" s="25" t="s">
        <v>8</v>
      </c>
    </row>
    <row r="20" spans="2:71" ht="63" customHeight="1">
      <c r="B20" s="29"/>
      <c r="C20" s="30"/>
      <c r="D20" s="30"/>
      <c r="E20" s="364" t="s">
        <v>37</v>
      </c>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0"/>
      <c r="AP20" s="30"/>
      <c r="AQ20" s="32"/>
      <c r="BE20" s="358"/>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58"/>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58"/>
    </row>
    <row r="23" spans="2:71" s="1" customFormat="1" ht="25.9" customHeight="1">
      <c r="B23" s="42"/>
      <c r="C23" s="43"/>
      <c r="D23" s="44" t="s">
        <v>38</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65">
        <f>ROUND(AG51,2)</f>
        <v>0</v>
      </c>
      <c r="AL23" s="366"/>
      <c r="AM23" s="366"/>
      <c r="AN23" s="366"/>
      <c r="AO23" s="366"/>
      <c r="AP23" s="43"/>
      <c r="AQ23" s="46"/>
      <c r="BE23" s="358"/>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58"/>
    </row>
    <row r="25" spans="2:71" s="1" customFormat="1" ht="13.5">
      <c r="B25" s="42"/>
      <c r="C25" s="43"/>
      <c r="D25" s="43"/>
      <c r="E25" s="43"/>
      <c r="F25" s="43"/>
      <c r="G25" s="43"/>
      <c r="H25" s="43"/>
      <c r="I25" s="43"/>
      <c r="J25" s="43"/>
      <c r="K25" s="43"/>
      <c r="L25" s="367" t="s">
        <v>39</v>
      </c>
      <c r="M25" s="367"/>
      <c r="N25" s="367"/>
      <c r="O25" s="367"/>
      <c r="P25" s="43"/>
      <c r="Q25" s="43"/>
      <c r="R25" s="43"/>
      <c r="S25" s="43"/>
      <c r="T25" s="43"/>
      <c r="U25" s="43"/>
      <c r="V25" s="43"/>
      <c r="W25" s="367" t="s">
        <v>40</v>
      </c>
      <c r="X25" s="367"/>
      <c r="Y25" s="367"/>
      <c r="Z25" s="367"/>
      <c r="AA25" s="367"/>
      <c r="AB25" s="367"/>
      <c r="AC25" s="367"/>
      <c r="AD25" s="367"/>
      <c r="AE25" s="367"/>
      <c r="AF25" s="43"/>
      <c r="AG25" s="43"/>
      <c r="AH25" s="43"/>
      <c r="AI25" s="43"/>
      <c r="AJ25" s="43"/>
      <c r="AK25" s="367" t="s">
        <v>41</v>
      </c>
      <c r="AL25" s="367"/>
      <c r="AM25" s="367"/>
      <c r="AN25" s="367"/>
      <c r="AO25" s="367"/>
      <c r="AP25" s="43"/>
      <c r="AQ25" s="46"/>
      <c r="BE25" s="358"/>
    </row>
    <row r="26" spans="2:71" s="2" customFormat="1" ht="14.45" customHeight="1">
      <c r="B26" s="48"/>
      <c r="C26" s="49"/>
      <c r="D26" s="50" t="s">
        <v>42</v>
      </c>
      <c r="E26" s="49"/>
      <c r="F26" s="50" t="s">
        <v>43</v>
      </c>
      <c r="G26" s="49"/>
      <c r="H26" s="49"/>
      <c r="I26" s="49"/>
      <c r="J26" s="49"/>
      <c r="K26" s="49"/>
      <c r="L26" s="368">
        <v>0.21</v>
      </c>
      <c r="M26" s="369"/>
      <c r="N26" s="369"/>
      <c r="O26" s="369"/>
      <c r="P26" s="49"/>
      <c r="Q26" s="49"/>
      <c r="R26" s="49"/>
      <c r="S26" s="49"/>
      <c r="T26" s="49"/>
      <c r="U26" s="49"/>
      <c r="V26" s="49"/>
      <c r="W26" s="370">
        <f>ROUND(AZ51,2)</f>
        <v>0</v>
      </c>
      <c r="X26" s="369"/>
      <c r="Y26" s="369"/>
      <c r="Z26" s="369"/>
      <c r="AA26" s="369"/>
      <c r="AB26" s="369"/>
      <c r="AC26" s="369"/>
      <c r="AD26" s="369"/>
      <c r="AE26" s="369"/>
      <c r="AF26" s="49"/>
      <c r="AG26" s="49"/>
      <c r="AH26" s="49"/>
      <c r="AI26" s="49"/>
      <c r="AJ26" s="49"/>
      <c r="AK26" s="370">
        <f>ROUND(AV51,2)</f>
        <v>0</v>
      </c>
      <c r="AL26" s="369"/>
      <c r="AM26" s="369"/>
      <c r="AN26" s="369"/>
      <c r="AO26" s="369"/>
      <c r="AP26" s="49"/>
      <c r="AQ26" s="51"/>
      <c r="BE26" s="358"/>
    </row>
    <row r="27" spans="2:71" s="2" customFormat="1" ht="14.45" customHeight="1">
      <c r="B27" s="48"/>
      <c r="C27" s="49"/>
      <c r="D27" s="49"/>
      <c r="E27" s="49"/>
      <c r="F27" s="50" t="s">
        <v>44</v>
      </c>
      <c r="G27" s="49"/>
      <c r="H27" s="49"/>
      <c r="I27" s="49"/>
      <c r="J27" s="49"/>
      <c r="K27" s="49"/>
      <c r="L27" s="368">
        <v>0.15</v>
      </c>
      <c r="M27" s="369"/>
      <c r="N27" s="369"/>
      <c r="O27" s="369"/>
      <c r="P27" s="49"/>
      <c r="Q27" s="49"/>
      <c r="R27" s="49"/>
      <c r="S27" s="49"/>
      <c r="T27" s="49"/>
      <c r="U27" s="49"/>
      <c r="V27" s="49"/>
      <c r="W27" s="370">
        <f>ROUND(BA51,2)</f>
        <v>0</v>
      </c>
      <c r="X27" s="369"/>
      <c r="Y27" s="369"/>
      <c r="Z27" s="369"/>
      <c r="AA27" s="369"/>
      <c r="AB27" s="369"/>
      <c r="AC27" s="369"/>
      <c r="AD27" s="369"/>
      <c r="AE27" s="369"/>
      <c r="AF27" s="49"/>
      <c r="AG27" s="49"/>
      <c r="AH27" s="49"/>
      <c r="AI27" s="49"/>
      <c r="AJ27" s="49"/>
      <c r="AK27" s="370">
        <f>ROUND(AW51,2)</f>
        <v>0</v>
      </c>
      <c r="AL27" s="369"/>
      <c r="AM27" s="369"/>
      <c r="AN27" s="369"/>
      <c r="AO27" s="369"/>
      <c r="AP27" s="49"/>
      <c r="AQ27" s="51"/>
      <c r="BE27" s="358"/>
    </row>
    <row r="28" spans="2:71" s="2" customFormat="1" ht="14.45" hidden="1" customHeight="1">
      <c r="B28" s="48"/>
      <c r="C28" s="49"/>
      <c r="D28" s="49"/>
      <c r="E28" s="49"/>
      <c r="F28" s="50" t="s">
        <v>45</v>
      </c>
      <c r="G28" s="49"/>
      <c r="H28" s="49"/>
      <c r="I28" s="49"/>
      <c r="J28" s="49"/>
      <c r="K28" s="49"/>
      <c r="L28" s="368">
        <v>0.21</v>
      </c>
      <c r="M28" s="369"/>
      <c r="N28" s="369"/>
      <c r="O28" s="369"/>
      <c r="P28" s="49"/>
      <c r="Q28" s="49"/>
      <c r="R28" s="49"/>
      <c r="S28" s="49"/>
      <c r="T28" s="49"/>
      <c r="U28" s="49"/>
      <c r="V28" s="49"/>
      <c r="W28" s="370">
        <f>ROUND(BB51,2)</f>
        <v>0</v>
      </c>
      <c r="X28" s="369"/>
      <c r="Y28" s="369"/>
      <c r="Z28" s="369"/>
      <c r="AA28" s="369"/>
      <c r="AB28" s="369"/>
      <c r="AC28" s="369"/>
      <c r="AD28" s="369"/>
      <c r="AE28" s="369"/>
      <c r="AF28" s="49"/>
      <c r="AG28" s="49"/>
      <c r="AH28" s="49"/>
      <c r="AI28" s="49"/>
      <c r="AJ28" s="49"/>
      <c r="AK28" s="370">
        <v>0</v>
      </c>
      <c r="AL28" s="369"/>
      <c r="AM28" s="369"/>
      <c r="AN28" s="369"/>
      <c r="AO28" s="369"/>
      <c r="AP28" s="49"/>
      <c r="AQ28" s="51"/>
      <c r="BE28" s="358"/>
    </row>
    <row r="29" spans="2:71" s="2" customFormat="1" ht="14.45" hidden="1" customHeight="1">
      <c r="B29" s="48"/>
      <c r="C29" s="49"/>
      <c r="D29" s="49"/>
      <c r="E29" s="49"/>
      <c r="F29" s="50" t="s">
        <v>46</v>
      </c>
      <c r="G29" s="49"/>
      <c r="H29" s="49"/>
      <c r="I29" s="49"/>
      <c r="J29" s="49"/>
      <c r="K29" s="49"/>
      <c r="L29" s="368">
        <v>0.15</v>
      </c>
      <c r="M29" s="369"/>
      <c r="N29" s="369"/>
      <c r="O29" s="369"/>
      <c r="P29" s="49"/>
      <c r="Q29" s="49"/>
      <c r="R29" s="49"/>
      <c r="S29" s="49"/>
      <c r="T29" s="49"/>
      <c r="U29" s="49"/>
      <c r="V29" s="49"/>
      <c r="W29" s="370">
        <f>ROUND(BC51,2)</f>
        <v>0</v>
      </c>
      <c r="X29" s="369"/>
      <c r="Y29" s="369"/>
      <c r="Z29" s="369"/>
      <c r="AA29" s="369"/>
      <c r="AB29" s="369"/>
      <c r="AC29" s="369"/>
      <c r="AD29" s="369"/>
      <c r="AE29" s="369"/>
      <c r="AF29" s="49"/>
      <c r="AG29" s="49"/>
      <c r="AH29" s="49"/>
      <c r="AI29" s="49"/>
      <c r="AJ29" s="49"/>
      <c r="AK29" s="370">
        <v>0</v>
      </c>
      <c r="AL29" s="369"/>
      <c r="AM29" s="369"/>
      <c r="AN29" s="369"/>
      <c r="AO29" s="369"/>
      <c r="AP29" s="49"/>
      <c r="AQ29" s="51"/>
      <c r="BE29" s="358"/>
    </row>
    <row r="30" spans="2:71" s="2" customFormat="1" ht="14.45" hidden="1" customHeight="1">
      <c r="B30" s="48"/>
      <c r="C30" s="49"/>
      <c r="D30" s="49"/>
      <c r="E30" s="49"/>
      <c r="F30" s="50" t="s">
        <v>47</v>
      </c>
      <c r="G30" s="49"/>
      <c r="H30" s="49"/>
      <c r="I30" s="49"/>
      <c r="J30" s="49"/>
      <c r="K30" s="49"/>
      <c r="L30" s="368">
        <v>0</v>
      </c>
      <c r="M30" s="369"/>
      <c r="N30" s="369"/>
      <c r="O30" s="369"/>
      <c r="P30" s="49"/>
      <c r="Q30" s="49"/>
      <c r="R30" s="49"/>
      <c r="S30" s="49"/>
      <c r="T30" s="49"/>
      <c r="U30" s="49"/>
      <c r="V30" s="49"/>
      <c r="W30" s="370">
        <f>ROUND(BD51,2)</f>
        <v>0</v>
      </c>
      <c r="X30" s="369"/>
      <c r="Y30" s="369"/>
      <c r="Z30" s="369"/>
      <c r="AA30" s="369"/>
      <c r="AB30" s="369"/>
      <c r="AC30" s="369"/>
      <c r="AD30" s="369"/>
      <c r="AE30" s="369"/>
      <c r="AF30" s="49"/>
      <c r="AG30" s="49"/>
      <c r="AH30" s="49"/>
      <c r="AI30" s="49"/>
      <c r="AJ30" s="49"/>
      <c r="AK30" s="370">
        <v>0</v>
      </c>
      <c r="AL30" s="369"/>
      <c r="AM30" s="369"/>
      <c r="AN30" s="369"/>
      <c r="AO30" s="369"/>
      <c r="AP30" s="49"/>
      <c r="AQ30" s="51"/>
      <c r="BE30" s="358"/>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58"/>
    </row>
    <row r="32" spans="2:71" s="1" customFormat="1" ht="25.9" customHeight="1">
      <c r="B32" s="42"/>
      <c r="C32" s="52"/>
      <c r="D32" s="53" t="s">
        <v>48</v>
      </c>
      <c r="E32" s="54"/>
      <c r="F32" s="54"/>
      <c r="G32" s="54"/>
      <c r="H32" s="54"/>
      <c r="I32" s="54"/>
      <c r="J32" s="54"/>
      <c r="K32" s="54"/>
      <c r="L32" s="54"/>
      <c r="M32" s="54"/>
      <c r="N32" s="54"/>
      <c r="O32" s="54"/>
      <c r="P32" s="54"/>
      <c r="Q32" s="54"/>
      <c r="R32" s="54"/>
      <c r="S32" s="54"/>
      <c r="T32" s="55" t="s">
        <v>49</v>
      </c>
      <c r="U32" s="54"/>
      <c r="V32" s="54"/>
      <c r="W32" s="54"/>
      <c r="X32" s="371" t="s">
        <v>50</v>
      </c>
      <c r="Y32" s="372"/>
      <c r="Z32" s="372"/>
      <c r="AA32" s="372"/>
      <c r="AB32" s="372"/>
      <c r="AC32" s="54"/>
      <c r="AD32" s="54"/>
      <c r="AE32" s="54"/>
      <c r="AF32" s="54"/>
      <c r="AG32" s="54"/>
      <c r="AH32" s="54"/>
      <c r="AI32" s="54"/>
      <c r="AJ32" s="54"/>
      <c r="AK32" s="373">
        <f>SUM(AK23:AK30)</f>
        <v>0</v>
      </c>
      <c r="AL32" s="372"/>
      <c r="AM32" s="372"/>
      <c r="AN32" s="372"/>
      <c r="AO32" s="374"/>
      <c r="AP32" s="52"/>
      <c r="AQ32" s="56"/>
      <c r="BE32" s="358"/>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51</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I-17012</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75" t="str">
        <f>K6</f>
        <v>Změna vytápění bytů na plyn.etážové topení, vč. výměny rozvodů, vodoinstalace a zař.předmětů, Abramovova 14. O-Zábřeh</v>
      </c>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76"/>
      <c r="AL42" s="376"/>
      <c r="AM42" s="376"/>
      <c r="AN42" s="376"/>
      <c r="AO42" s="376"/>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23</v>
      </c>
      <c r="D44" s="64"/>
      <c r="E44" s="64"/>
      <c r="F44" s="64"/>
      <c r="G44" s="64"/>
      <c r="H44" s="64"/>
      <c r="I44" s="64"/>
      <c r="J44" s="64"/>
      <c r="K44" s="64"/>
      <c r="L44" s="73" t="str">
        <f>IF(K8="","",K8)</f>
        <v xml:space="preserve"> </v>
      </c>
      <c r="M44" s="64"/>
      <c r="N44" s="64"/>
      <c r="O44" s="64"/>
      <c r="P44" s="64"/>
      <c r="Q44" s="64"/>
      <c r="R44" s="64"/>
      <c r="S44" s="64"/>
      <c r="T44" s="64"/>
      <c r="U44" s="64"/>
      <c r="V44" s="64"/>
      <c r="W44" s="64"/>
      <c r="X44" s="64"/>
      <c r="Y44" s="64"/>
      <c r="Z44" s="64"/>
      <c r="AA44" s="64"/>
      <c r="AB44" s="64"/>
      <c r="AC44" s="64"/>
      <c r="AD44" s="64"/>
      <c r="AE44" s="64"/>
      <c r="AF44" s="64"/>
      <c r="AG44" s="64"/>
      <c r="AH44" s="64"/>
      <c r="AI44" s="66" t="s">
        <v>25</v>
      </c>
      <c r="AJ44" s="64"/>
      <c r="AK44" s="64"/>
      <c r="AL44" s="64"/>
      <c r="AM44" s="377" t="str">
        <f>IF(AN8= "","",AN8)</f>
        <v>7. 8. 2017</v>
      </c>
      <c r="AN44" s="377"/>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27</v>
      </c>
      <c r="D46" s="64"/>
      <c r="E46" s="64"/>
      <c r="F46" s="64"/>
      <c r="G46" s="64"/>
      <c r="H46" s="64"/>
      <c r="I46" s="64"/>
      <c r="J46" s="64"/>
      <c r="K46" s="64"/>
      <c r="L46" s="67" t="str">
        <f>IF(E11= "","",E11)</f>
        <v xml:space="preserve">Statutární město Ostrava, MO Ostrava Jih </v>
      </c>
      <c r="M46" s="64"/>
      <c r="N46" s="64"/>
      <c r="O46" s="64"/>
      <c r="P46" s="64"/>
      <c r="Q46" s="64"/>
      <c r="R46" s="64"/>
      <c r="S46" s="64"/>
      <c r="T46" s="64"/>
      <c r="U46" s="64"/>
      <c r="V46" s="64"/>
      <c r="W46" s="64"/>
      <c r="X46" s="64"/>
      <c r="Y46" s="64"/>
      <c r="Z46" s="64"/>
      <c r="AA46" s="64"/>
      <c r="AB46" s="64"/>
      <c r="AC46" s="64"/>
      <c r="AD46" s="64"/>
      <c r="AE46" s="64"/>
      <c r="AF46" s="64"/>
      <c r="AG46" s="64"/>
      <c r="AH46" s="64"/>
      <c r="AI46" s="66" t="s">
        <v>33</v>
      </c>
      <c r="AJ46" s="64"/>
      <c r="AK46" s="64"/>
      <c r="AL46" s="64"/>
      <c r="AM46" s="378" t="str">
        <f>IF(E17="","",E17)</f>
        <v>idea ateliér spol. s r.o.</v>
      </c>
      <c r="AN46" s="378"/>
      <c r="AO46" s="378"/>
      <c r="AP46" s="378"/>
      <c r="AQ46" s="64"/>
      <c r="AR46" s="62"/>
      <c r="AS46" s="379" t="s">
        <v>52</v>
      </c>
      <c r="AT46" s="380"/>
      <c r="AU46" s="75"/>
      <c r="AV46" s="75"/>
      <c r="AW46" s="75"/>
      <c r="AX46" s="75"/>
      <c r="AY46" s="75"/>
      <c r="AZ46" s="75"/>
      <c r="BA46" s="75"/>
      <c r="BB46" s="75"/>
      <c r="BC46" s="75"/>
      <c r="BD46" s="76"/>
    </row>
    <row r="47" spans="2:56" s="1" customFormat="1">
      <c r="B47" s="42"/>
      <c r="C47" s="66" t="s">
        <v>31</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81"/>
      <c r="AT47" s="382"/>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83"/>
      <c r="AT48" s="384"/>
      <c r="AU48" s="43"/>
      <c r="AV48" s="43"/>
      <c r="AW48" s="43"/>
      <c r="AX48" s="43"/>
      <c r="AY48" s="43"/>
      <c r="AZ48" s="43"/>
      <c r="BA48" s="43"/>
      <c r="BB48" s="43"/>
      <c r="BC48" s="43"/>
      <c r="BD48" s="79"/>
    </row>
    <row r="49" spans="1:91" s="1" customFormat="1" ht="29.25" customHeight="1">
      <c r="B49" s="42"/>
      <c r="C49" s="385" t="s">
        <v>53</v>
      </c>
      <c r="D49" s="386"/>
      <c r="E49" s="386"/>
      <c r="F49" s="386"/>
      <c r="G49" s="386"/>
      <c r="H49" s="80"/>
      <c r="I49" s="387" t="s">
        <v>54</v>
      </c>
      <c r="J49" s="386"/>
      <c r="K49" s="386"/>
      <c r="L49" s="386"/>
      <c r="M49" s="386"/>
      <c r="N49" s="386"/>
      <c r="O49" s="386"/>
      <c r="P49" s="386"/>
      <c r="Q49" s="386"/>
      <c r="R49" s="386"/>
      <c r="S49" s="386"/>
      <c r="T49" s="386"/>
      <c r="U49" s="386"/>
      <c r="V49" s="386"/>
      <c r="W49" s="386"/>
      <c r="X49" s="386"/>
      <c r="Y49" s="386"/>
      <c r="Z49" s="386"/>
      <c r="AA49" s="386"/>
      <c r="AB49" s="386"/>
      <c r="AC49" s="386"/>
      <c r="AD49" s="386"/>
      <c r="AE49" s="386"/>
      <c r="AF49" s="386"/>
      <c r="AG49" s="388" t="s">
        <v>55</v>
      </c>
      <c r="AH49" s="386"/>
      <c r="AI49" s="386"/>
      <c r="AJ49" s="386"/>
      <c r="AK49" s="386"/>
      <c r="AL49" s="386"/>
      <c r="AM49" s="386"/>
      <c r="AN49" s="387" t="s">
        <v>56</v>
      </c>
      <c r="AO49" s="386"/>
      <c r="AP49" s="386"/>
      <c r="AQ49" s="81" t="s">
        <v>57</v>
      </c>
      <c r="AR49" s="62"/>
      <c r="AS49" s="82" t="s">
        <v>58</v>
      </c>
      <c r="AT49" s="83" t="s">
        <v>59</v>
      </c>
      <c r="AU49" s="83" t="s">
        <v>60</v>
      </c>
      <c r="AV49" s="83" t="s">
        <v>61</v>
      </c>
      <c r="AW49" s="83" t="s">
        <v>62</v>
      </c>
      <c r="AX49" s="83" t="s">
        <v>63</v>
      </c>
      <c r="AY49" s="83" t="s">
        <v>64</v>
      </c>
      <c r="AZ49" s="83" t="s">
        <v>65</v>
      </c>
      <c r="BA49" s="83" t="s">
        <v>66</v>
      </c>
      <c r="BB49" s="83" t="s">
        <v>67</v>
      </c>
      <c r="BC49" s="83" t="s">
        <v>68</v>
      </c>
      <c r="BD49" s="84" t="s">
        <v>69</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70</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396">
        <f>ROUND(AG52+AG54,2)</f>
        <v>0</v>
      </c>
      <c r="AH51" s="396"/>
      <c r="AI51" s="396"/>
      <c r="AJ51" s="396"/>
      <c r="AK51" s="396"/>
      <c r="AL51" s="396"/>
      <c r="AM51" s="396"/>
      <c r="AN51" s="397">
        <f>SUM(AG51,AT51)</f>
        <v>0</v>
      </c>
      <c r="AO51" s="397"/>
      <c r="AP51" s="397"/>
      <c r="AQ51" s="90" t="s">
        <v>21</v>
      </c>
      <c r="AR51" s="72"/>
      <c r="AS51" s="91">
        <f>ROUND(AS52+AS54,2)</f>
        <v>0</v>
      </c>
      <c r="AT51" s="92">
        <f>ROUND(SUM(AV51:AW51),2)</f>
        <v>0</v>
      </c>
      <c r="AU51" s="93">
        <f>ROUND(AU52+AU54,5)</f>
        <v>0</v>
      </c>
      <c r="AV51" s="92">
        <f>ROUND(AZ51*L26,2)</f>
        <v>0</v>
      </c>
      <c r="AW51" s="92">
        <f>ROUND(BA51*L27,2)</f>
        <v>0</v>
      </c>
      <c r="AX51" s="92">
        <f>ROUND(BB51*L26,2)</f>
        <v>0</v>
      </c>
      <c r="AY51" s="92">
        <f>ROUND(BC51*L27,2)</f>
        <v>0</v>
      </c>
      <c r="AZ51" s="92">
        <f>ROUND(AZ52+AZ54,2)</f>
        <v>0</v>
      </c>
      <c r="BA51" s="92">
        <f>ROUND(BA52+BA54,2)</f>
        <v>0</v>
      </c>
      <c r="BB51" s="92">
        <f>ROUND(BB52+BB54,2)</f>
        <v>0</v>
      </c>
      <c r="BC51" s="92">
        <f>ROUND(BC52+BC54,2)</f>
        <v>0</v>
      </c>
      <c r="BD51" s="94">
        <f>ROUND(BD52+BD54,2)</f>
        <v>0</v>
      </c>
      <c r="BS51" s="95" t="s">
        <v>71</v>
      </c>
      <c r="BT51" s="95" t="s">
        <v>72</v>
      </c>
      <c r="BU51" s="96" t="s">
        <v>73</v>
      </c>
      <c r="BV51" s="95" t="s">
        <v>74</v>
      </c>
      <c r="BW51" s="95" t="s">
        <v>7</v>
      </c>
      <c r="BX51" s="95" t="s">
        <v>75</v>
      </c>
      <c r="CL51" s="95" t="s">
        <v>21</v>
      </c>
    </row>
    <row r="52" spans="1:91" s="5" customFormat="1" ht="57.6" customHeight="1">
      <c r="B52" s="97"/>
      <c r="C52" s="98"/>
      <c r="D52" s="392" t="s">
        <v>76</v>
      </c>
      <c r="E52" s="392"/>
      <c r="F52" s="392"/>
      <c r="G52" s="392"/>
      <c r="H52" s="392"/>
      <c r="I52" s="99"/>
      <c r="J52" s="392" t="s">
        <v>77</v>
      </c>
      <c r="K52" s="392"/>
      <c r="L52" s="392"/>
      <c r="M52" s="392"/>
      <c r="N52" s="392"/>
      <c r="O52" s="392"/>
      <c r="P52" s="392"/>
      <c r="Q52" s="392"/>
      <c r="R52" s="392"/>
      <c r="S52" s="392"/>
      <c r="T52" s="392"/>
      <c r="U52" s="392"/>
      <c r="V52" s="392"/>
      <c r="W52" s="392"/>
      <c r="X52" s="392"/>
      <c r="Y52" s="392"/>
      <c r="Z52" s="392"/>
      <c r="AA52" s="392"/>
      <c r="AB52" s="392"/>
      <c r="AC52" s="392"/>
      <c r="AD52" s="392"/>
      <c r="AE52" s="392"/>
      <c r="AF52" s="392"/>
      <c r="AG52" s="391">
        <f>ROUND(AG53,2)</f>
        <v>0</v>
      </c>
      <c r="AH52" s="390"/>
      <c r="AI52" s="390"/>
      <c r="AJ52" s="390"/>
      <c r="AK52" s="390"/>
      <c r="AL52" s="390"/>
      <c r="AM52" s="390"/>
      <c r="AN52" s="389">
        <f>SUM(AG52,AT52)</f>
        <v>0</v>
      </c>
      <c r="AO52" s="390"/>
      <c r="AP52" s="390"/>
      <c r="AQ52" s="100" t="s">
        <v>78</v>
      </c>
      <c r="AR52" s="101"/>
      <c r="AS52" s="102">
        <f>ROUND(AS53,2)</f>
        <v>0</v>
      </c>
      <c r="AT52" s="103">
        <f>ROUND(SUM(AV52:AW52),2)</f>
        <v>0</v>
      </c>
      <c r="AU52" s="104">
        <f>ROUND(AU53,5)</f>
        <v>0</v>
      </c>
      <c r="AV52" s="103">
        <f>ROUND(AZ52*L26,2)</f>
        <v>0</v>
      </c>
      <c r="AW52" s="103">
        <f>ROUND(BA52*L27,2)</f>
        <v>0</v>
      </c>
      <c r="AX52" s="103">
        <f>ROUND(BB52*L26,2)</f>
        <v>0</v>
      </c>
      <c r="AY52" s="103">
        <f>ROUND(BC52*L27,2)</f>
        <v>0</v>
      </c>
      <c r="AZ52" s="103">
        <f>ROUND(AZ53,2)</f>
        <v>0</v>
      </c>
      <c r="BA52" s="103">
        <f>ROUND(BA53,2)</f>
        <v>0</v>
      </c>
      <c r="BB52" s="103">
        <f>ROUND(BB53,2)</f>
        <v>0</v>
      </c>
      <c r="BC52" s="103">
        <f>ROUND(BC53,2)</f>
        <v>0</v>
      </c>
      <c r="BD52" s="105">
        <f>ROUND(BD53,2)</f>
        <v>0</v>
      </c>
      <c r="BS52" s="106" t="s">
        <v>71</v>
      </c>
      <c r="BT52" s="106" t="s">
        <v>76</v>
      </c>
      <c r="BU52" s="106" t="s">
        <v>73</v>
      </c>
      <c r="BV52" s="106" t="s">
        <v>74</v>
      </c>
      <c r="BW52" s="106" t="s">
        <v>79</v>
      </c>
      <c r="BX52" s="106" t="s">
        <v>7</v>
      </c>
      <c r="CL52" s="106" t="s">
        <v>21</v>
      </c>
      <c r="CM52" s="106" t="s">
        <v>76</v>
      </c>
    </row>
    <row r="53" spans="1:91" s="6" customFormat="1" ht="43.15" customHeight="1">
      <c r="A53" s="107" t="s">
        <v>80</v>
      </c>
      <c r="B53" s="108"/>
      <c r="C53" s="109"/>
      <c r="D53" s="109"/>
      <c r="E53" s="395" t="s">
        <v>81</v>
      </c>
      <c r="F53" s="395"/>
      <c r="G53" s="395"/>
      <c r="H53" s="395"/>
      <c r="I53" s="395"/>
      <c r="J53" s="109"/>
      <c r="K53" s="395" t="s">
        <v>82</v>
      </c>
      <c r="L53" s="395"/>
      <c r="M53" s="395"/>
      <c r="N53" s="395"/>
      <c r="O53" s="395"/>
      <c r="P53" s="395"/>
      <c r="Q53" s="395"/>
      <c r="R53" s="395"/>
      <c r="S53" s="395"/>
      <c r="T53" s="395"/>
      <c r="U53" s="395"/>
      <c r="V53" s="395"/>
      <c r="W53" s="395"/>
      <c r="X53" s="395"/>
      <c r="Y53" s="395"/>
      <c r="Z53" s="395"/>
      <c r="AA53" s="395"/>
      <c r="AB53" s="395"/>
      <c r="AC53" s="395"/>
      <c r="AD53" s="395"/>
      <c r="AE53" s="395"/>
      <c r="AF53" s="395"/>
      <c r="AG53" s="393">
        <f>'1.1 - Soupis prací - Změn...'!J29</f>
        <v>0</v>
      </c>
      <c r="AH53" s="394"/>
      <c r="AI53" s="394"/>
      <c r="AJ53" s="394"/>
      <c r="AK53" s="394"/>
      <c r="AL53" s="394"/>
      <c r="AM53" s="394"/>
      <c r="AN53" s="393">
        <f>SUM(AG53,AT53)</f>
        <v>0</v>
      </c>
      <c r="AO53" s="394"/>
      <c r="AP53" s="394"/>
      <c r="AQ53" s="110" t="s">
        <v>83</v>
      </c>
      <c r="AR53" s="111"/>
      <c r="AS53" s="112">
        <v>0</v>
      </c>
      <c r="AT53" s="113">
        <f>ROUND(SUM(AV53:AW53),2)</f>
        <v>0</v>
      </c>
      <c r="AU53" s="114">
        <f>'1.1 - Soupis prací - Změn...'!P98</f>
        <v>0</v>
      </c>
      <c r="AV53" s="113">
        <f>'1.1 - Soupis prací - Změn...'!J32</f>
        <v>0</v>
      </c>
      <c r="AW53" s="113">
        <f>'1.1 - Soupis prací - Změn...'!J33</f>
        <v>0</v>
      </c>
      <c r="AX53" s="113">
        <f>'1.1 - Soupis prací - Změn...'!J34</f>
        <v>0</v>
      </c>
      <c r="AY53" s="113">
        <f>'1.1 - Soupis prací - Změn...'!J35</f>
        <v>0</v>
      </c>
      <c r="AZ53" s="113">
        <f>'1.1 - Soupis prací - Změn...'!F32</f>
        <v>0</v>
      </c>
      <c r="BA53" s="113">
        <f>'1.1 - Soupis prací - Změn...'!F33</f>
        <v>0</v>
      </c>
      <c r="BB53" s="113">
        <f>'1.1 - Soupis prací - Změn...'!F34</f>
        <v>0</v>
      </c>
      <c r="BC53" s="113">
        <f>'1.1 - Soupis prací - Změn...'!F35</f>
        <v>0</v>
      </c>
      <c r="BD53" s="115">
        <f>'1.1 - Soupis prací - Změn...'!F36</f>
        <v>0</v>
      </c>
      <c r="BT53" s="116" t="s">
        <v>84</v>
      </c>
      <c r="BV53" s="116" t="s">
        <v>74</v>
      </c>
      <c r="BW53" s="116" t="s">
        <v>85</v>
      </c>
      <c r="BX53" s="116" t="s">
        <v>79</v>
      </c>
      <c r="CL53" s="116" t="s">
        <v>21</v>
      </c>
    </row>
    <row r="54" spans="1:91" s="5" customFormat="1" ht="14.45" customHeight="1">
      <c r="B54" s="97"/>
      <c r="C54" s="98"/>
      <c r="D54" s="392" t="s">
        <v>84</v>
      </c>
      <c r="E54" s="392"/>
      <c r="F54" s="392"/>
      <c r="G54" s="392"/>
      <c r="H54" s="392"/>
      <c r="I54" s="99"/>
      <c r="J54" s="392" t="s">
        <v>86</v>
      </c>
      <c r="K54" s="392"/>
      <c r="L54" s="392"/>
      <c r="M54" s="392"/>
      <c r="N54" s="392"/>
      <c r="O54" s="392"/>
      <c r="P54" s="392"/>
      <c r="Q54" s="392"/>
      <c r="R54" s="392"/>
      <c r="S54" s="392"/>
      <c r="T54" s="392"/>
      <c r="U54" s="392"/>
      <c r="V54" s="392"/>
      <c r="W54" s="392"/>
      <c r="X54" s="392"/>
      <c r="Y54" s="392"/>
      <c r="Z54" s="392"/>
      <c r="AA54" s="392"/>
      <c r="AB54" s="392"/>
      <c r="AC54" s="392"/>
      <c r="AD54" s="392"/>
      <c r="AE54" s="392"/>
      <c r="AF54" s="392"/>
      <c r="AG54" s="391">
        <f>ROUND(AG55,2)</f>
        <v>0</v>
      </c>
      <c r="AH54" s="390"/>
      <c r="AI54" s="390"/>
      <c r="AJ54" s="390"/>
      <c r="AK54" s="390"/>
      <c r="AL54" s="390"/>
      <c r="AM54" s="390"/>
      <c r="AN54" s="389">
        <f>SUM(AG54,AT54)</f>
        <v>0</v>
      </c>
      <c r="AO54" s="390"/>
      <c r="AP54" s="390"/>
      <c r="AQ54" s="100" t="s">
        <v>87</v>
      </c>
      <c r="AR54" s="101"/>
      <c r="AS54" s="102">
        <f>ROUND(AS55,2)</f>
        <v>0</v>
      </c>
      <c r="AT54" s="103">
        <f>ROUND(SUM(AV54:AW54),2)</f>
        <v>0</v>
      </c>
      <c r="AU54" s="104">
        <f>ROUND(AU55,5)</f>
        <v>0</v>
      </c>
      <c r="AV54" s="103">
        <f>ROUND(AZ54*L26,2)</f>
        <v>0</v>
      </c>
      <c r="AW54" s="103">
        <f>ROUND(BA54*L27,2)</f>
        <v>0</v>
      </c>
      <c r="AX54" s="103">
        <f>ROUND(BB54*L26,2)</f>
        <v>0</v>
      </c>
      <c r="AY54" s="103">
        <f>ROUND(BC54*L27,2)</f>
        <v>0</v>
      </c>
      <c r="AZ54" s="103">
        <f>ROUND(AZ55,2)</f>
        <v>0</v>
      </c>
      <c r="BA54" s="103">
        <f>ROUND(BA55,2)</f>
        <v>0</v>
      </c>
      <c r="BB54" s="103">
        <f>ROUND(BB55,2)</f>
        <v>0</v>
      </c>
      <c r="BC54" s="103">
        <f>ROUND(BC55,2)</f>
        <v>0</v>
      </c>
      <c r="BD54" s="105">
        <f>ROUND(BD55,2)</f>
        <v>0</v>
      </c>
      <c r="BS54" s="106" t="s">
        <v>71</v>
      </c>
      <c r="BT54" s="106" t="s">
        <v>76</v>
      </c>
      <c r="BU54" s="106" t="s">
        <v>73</v>
      </c>
      <c r="BV54" s="106" t="s">
        <v>74</v>
      </c>
      <c r="BW54" s="106" t="s">
        <v>88</v>
      </c>
      <c r="BX54" s="106" t="s">
        <v>7</v>
      </c>
      <c r="CL54" s="106" t="s">
        <v>21</v>
      </c>
      <c r="CM54" s="106" t="s">
        <v>76</v>
      </c>
    </row>
    <row r="55" spans="1:91" s="6" customFormat="1" ht="28.9" customHeight="1">
      <c r="A55" s="107" t="s">
        <v>80</v>
      </c>
      <c r="B55" s="108"/>
      <c r="C55" s="109"/>
      <c r="D55" s="109"/>
      <c r="E55" s="395" t="s">
        <v>89</v>
      </c>
      <c r="F55" s="395"/>
      <c r="G55" s="395"/>
      <c r="H55" s="395"/>
      <c r="I55" s="395"/>
      <c r="J55" s="109"/>
      <c r="K55" s="395" t="s">
        <v>90</v>
      </c>
      <c r="L55" s="395"/>
      <c r="M55" s="395"/>
      <c r="N55" s="395"/>
      <c r="O55" s="395"/>
      <c r="P55" s="395"/>
      <c r="Q55" s="395"/>
      <c r="R55" s="395"/>
      <c r="S55" s="395"/>
      <c r="T55" s="395"/>
      <c r="U55" s="395"/>
      <c r="V55" s="395"/>
      <c r="W55" s="395"/>
      <c r="X55" s="395"/>
      <c r="Y55" s="395"/>
      <c r="Z55" s="395"/>
      <c r="AA55" s="395"/>
      <c r="AB55" s="395"/>
      <c r="AC55" s="395"/>
      <c r="AD55" s="395"/>
      <c r="AE55" s="395"/>
      <c r="AF55" s="395"/>
      <c r="AG55" s="393">
        <f>'2.1 - Soupis prací - Vedl...'!J29</f>
        <v>0</v>
      </c>
      <c r="AH55" s="394"/>
      <c r="AI55" s="394"/>
      <c r="AJ55" s="394"/>
      <c r="AK55" s="394"/>
      <c r="AL55" s="394"/>
      <c r="AM55" s="394"/>
      <c r="AN55" s="393">
        <f>SUM(AG55,AT55)</f>
        <v>0</v>
      </c>
      <c r="AO55" s="394"/>
      <c r="AP55" s="394"/>
      <c r="AQ55" s="110" t="s">
        <v>83</v>
      </c>
      <c r="AR55" s="111"/>
      <c r="AS55" s="117">
        <v>0</v>
      </c>
      <c r="AT55" s="118">
        <f>ROUND(SUM(AV55:AW55),2)</f>
        <v>0</v>
      </c>
      <c r="AU55" s="119">
        <f>'2.1 - Soupis prací - Vedl...'!P87</f>
        <v>0</v>
      </c>
      <c r="AV55" s="118">
        <f>'2.1 - Soupis prací - Vedl...'!J32</f>
        <v>0</v>
      </c>
      <c r="AW55" s="118">
        <f>'2.1 - Soupis prací - Vedl...'!J33</f>
        <v>0</v>
      </c>
      <c r="AX55" s="118">
        <f>'2.1 - Soupis prací - Vedl...'!J34</f>
        <v>0</v>
      </c>
      <c r="AY55" s="118">
        <f>'2.1 - Soupis prací - Vedl...'!J35</f>
        <v>0</v>
      </c>
      <c r="AZ55" s="118">
        <f>'2.1 - Soupis prací - Vedl...'!F32</f>
        <v>0</v>
      </c>
      <c r="BA55" s="118">
        <f>'2.1 - Soupis prací - Vedl...'!F33</f>
        <v>0</v>
      </c>
      <c r="BB55" s="118">
        <f>'2.1 - Soupis prací - Vedl...'!F34</f>
        <v>0</v>
      </c>
      <c r="BC55" s="118">
        <f>'2.1 - Soupis prací - Vedl...'!F35</f>
        <v>0</v>
      </c>
      <c r="BD55" s="120">
        <f>'2.1 - Soupis prací - Vedl...'!F36</f>
        <v>0</v>
      </c>
      <c r="BT55" s="116" t="s">
        <v>84</v>
      </c>
      <c r="BV55" s="116" t="s">
        <v>74</v>
      </c>
      <c r="BW55" s="116" t="s">
        <v>91</v>
      </c>
      <c r="BX55" s="116" t="s">
        <v>88</v>
      </c>
      <c r="CL55" s="116" t="s">
        <v>21</v>
      </c>
    </row>
    <row r="56" spans="1:91" s="1" customFormat="1" ht="30" customHeight="1">
      <c r="B56" s="42"/>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2"/>
    </row>
    <row r="57" spans="1:91" s="1" customFormat="1" ht="6.95" customHeight="1">
      <c r="B57" s="57"/>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62"/>
    </row>
  </sheetData>
  <sheetProtection algorithmName="SHA-512" hashValue="ciO/fkiYQ2U/QtWjmdvlASz2a0lem0hsE2lpKei3fRCaSACzltb0H6chTQhSIzz72CEis40Hf1DyzKIXBE3Y7g==" saltValue="HzEEjtzH4l9qU+vh9Kdf2J086aR7lULN6X7e0LnQJeaBg1/qSllqoz0llsnydTAgTrBxGWiSh4h7uTRKbGO5ZA==" spinCount="100000" sheet="1" objects="1" scenarios="1" formatColumns="0" formatRows="0"/>
  <mergeCells count="53">
    <mergeCell ref="AG51:AM51"/>
    <mergeCell ref="AN51:AP51"/>
    <mergeCell ref="AR2:BE2"/>
    <mergeCell ref="AN54:AP54"/>
    <mergeCell ref="AG54:AM54"/>
    <mergeCell ref="D54:H54"/>
    <mergeCell ref="J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3" location="'1.1 - Soupis prací - Změn...'!C2" display="/"/>
    <hyperlink ref="A55" location="'2.1 - Soupis prací - Vedl...'!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R366"/>
  <sheetViews>
    <sheetView showGridLines="0" workbookViewId="0">
      <pane ySplit="1" topLeftCell="A2" activePane="bottomLeft" state="frozen"/>
      <selection pane="bottomLeft"/>
    </sheetView>
  </sheetViews>
  <sheetFormatPr defaultRowHeight="1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21"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2"/>
      <c r="B1" s="122"/>
      <c r="C1" s="122"/>
      <c r="D1" s="123" t="s">
        <v>1</v>
      </c>
      <c r="E1" s="122"/>
      <c r="F1" s="124" t="s">
        <v>92</v>
      </c>
      <c r="G1" s="407" t="s">
        <v>93</v>
      </c>
      <c r="H1" s="407"/>
      <c r="I1" s="125"/>
      <c r="J1" s="124" t="s">
        <v>94</v>
      </c>
      <c r="K1" s="123" t="s">
        <v>95</v>
      </c>
      <c r="L1" s="124" t="s">
        <v>96</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98"/>
      <c r="M2" s="398"/>
      <c r="N2" s="398"/>
      <c r="O2" s="398"/>
      <c r="P2" s="398"/>
      <c r="Q2" s="398"/>
      <c r="R2" s="398"/>
      <c r="S2" s="398"/>
      <c r="T2" s="398"/>
      <c r="U2" s="398"/>
      <c r="V2" s="398"/>
      <c r="AT2" s="25" t="s">
        <v>85</v>
      </c>
    </row>
    <row r="3" spans="1:70" ht="6.95" customHeight="1">
      <c r="B3" s="26"/>
      <c r="C3" s="27"/>
      <c r="D3" s="27"/>
      <c r="E3" s="27"/>
      <c r="F3" s="27"/>
      <c r="G3" s="27"/>
      <c r="H3" s="27"/>
      <c r="I3" s="126"/>
      <c r="J3" s="27"/>
      <c r="K3" s="28"/>
      <c r="AT3" s="25" t="s">
        <v>76</v>
      </c>
    </row>
    <row r="4" spans="1:70" ht="36.950000000000003" customHeight="1">
      <c r="B4" s="29"/>
      <c r="C4" s="30"/>
      <c r="D4" s="31" t="s">
        <v>97</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14.45" customHeight="1">
      <c r="B7" s="29"/>
      <c r="C7" s="30"/>
      <c r="D7" s="30"/>
      <c r="E7" s="399" t="str">
        <f>'Rekapitulace stavby'!K6</f>
        <v>Změna vytápění bytů na plyn.etážové topení, vč. výměny rozvodů, vodoinstalace a zař.předmětů, Abramovova 14. O-Zábřeh</v>
      </c>
      <c r="F7" s="400"/>
      <c r="G7" s="400"/>
      <c r="H7" s="400"/>
      <c r="I7" s="127"/>
      <c r="J7" s="30"/>
      <c r="K7" s="32"/>
    </row>
    <row r="8" spans="1:70">
      <c r="B8" s="29"/>
      <c r="C8" s="30"/>
      <c r="D8" s="38" t="s">
        <v>98</v>
      </c>
      <c r="E8" s="30"/>
      <c r="F8" s="30"/>
      <c r="G8" s="30"/>
      <c r="H8" s="30"/>
      <c r="I8" s="127"/>
      <c r="J8" s="30"/>
      <c r="K8" s="32"/>
    </row>
    <row r="9" spans="1:70" s="1" customFormat="1" ht="25.15" customHeight="1">
      <c r="B9" s="42"/>
      <c r="C9" s="43"/>
      <c r="D9" s="43"/>
      <c r="E9" s="399" t="s">
        <v>99</v>
      </c>
      <c r="F9" s="401"/>
      <c r="G9" s="401"/>
      <c r="H9" s="401"/>
      <c r="I9" s="128"/>
      <c r="J9" s="43"/>
      <c r="K9" s="46"/>
    </row>
    <row r="10" spans="1:70" s="1" customFormat="1">
      <c r="B10" s="42"/>
      <c r="C10" s="43"/>
      <c r="D10" s="38" t="s">
        <v>100</v>
      </c>
      <c r="E10" s="43"/>
      <c r="F10" s="43"/>
      <c r="G10" s="43"/>
      <c r="H10" s="43"/>
      <c r="I10" s="128"/>
      <c r="J10" s="43"/>
      <c r="K10" s="46"/>
    </row>
    <row r="11" spans="1:70" s="1" customFormat="1" ht="36.950000000000003" customHeight="1">
      <c r="B11" s="42"/>
      <c r="C11" s="43"/>
      <c r="D11" s="43"/>
      <c r="E11" s="402" t="s">
        <v>101</v>
      </c>
      <c r="F11" s="401"/>
      <c r="G11" s="401"/>
      <c r="H11" s="401"/>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21</v>
      </c>
      <c r="K13" s="46"/>
    </row>
    <row r="14" spans="1:70" s="1" customFormat="1" ht="14.45" customHeight="1">
      <c r="B14" s="42"/>
      <c r="C14" s="43"/>
      <c r="D14" s="38" t="s">
        <v>23</v>
      </c>
      <c r="E14" s="43"/>
      <c r="F14" s="36" t="s">
        <v>24</v>
      </c>
      <c r="G14" s="43"/>
      <c r="H14" s="43"/>
      <c r="I14" s="129" t="s">
        <v>25</v>
      </c>
      <c r="J14" s="130" t="str">
        <f>'Rekapitulace stavby'!AN8</f>
        <v>7. 8. 2017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27</v>
      </c>
      <c r="E16" s="43"/>
      <c r="F16" s="43"/>
      <c r="G16" s="43"/>
      <c r="H16" s="43"/>
      <c r="I16" s="129" t="s">
        <v>28</v>
      </c>
      <c r="J16" s="36" t="s">
        <v>21</v>
      </c>
      <c r="K16" s="46"/>
    </row>
    <row r="17" spans="2:11" s="1" customFormat="1" ht="18" customHeight="1">
      <c r="B17" s="42"/>
      <c r="C17" s="43"/>
      <c r="D17" s="43"/>
      <c r="E17" s="36" t="s">
        <v>29</v>
      </c>
      <c r="F17" s="43"/>
      <c r="G17" s="43"/>
      <c r="H17" s="43"/>
      <c r="I17" s="129" t="s">
        <v>30</v>
      </c>
      <c r="J17" s="36" t="s">
        <v>21</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31</v>
      </c>
      <c r="E19" s="43"/>
      <c r="F19" s="43"/>
      <c r="G19" s="43"/>
      <c r="H19" s="43"/>
      <c r="I19" s="129"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33</v>
      </c>
      <c r="E22" s="43"/>
      <c r="F22" s="43"/>
      <c r="G22" s="43"/>
      <c r="H22" s="43"/>
      <c r="I22" s="129" t="s">
        <v>28</v>
      </c>
      <c r="J22" s="36" t="s">
        <v>21</v>
      </c>
      <c r="K22" s="46"/>
    </row>
    <row r="23" spans="2:11" s="1" customFormat="1" ht="18" customHeight="1">
      <c r="B23" s="42"/>
      <c r="C23" s="43"/>
      <c r="D23" s="43"/>
      <c r="E23" s="36" t="s">
        <v>34</v>
      </c>
      <c r="F23" s="43"/>
      <c r="G23" s="43"/>
      <c r="H23" s="43"/>
      <c r="I23" s="129" t="s">
        <v>30</v>
      </c>
      <c r="J23" s="36" t="s">
        <v>21</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36</v>
      </c>
      <c r="E25" s="43"/>
      <c r="F25" s="43"/>
      <c r="G25" s="43"/>
      <c r="H25" s="43"/>
      <c r="I25" s="128"/>
      <c r="J25" s="43"/>
      <c r="K25" s="46"/>
    </row>
    <row r="26" spans="2:11" s="7" customFormat="1" ht="14.45" customHeight="1">
      <c r="B26" s="131"/>
      <c r="C26" s="132"/>
      <c r="D26" s="132"/>
      <c r="E26" s="364" t="s">
        <v>21</v>
      </c>
      <c r="F26" s="364"/>
      <c r="G26" s="364"/>
      <c r="H26" s="364"/>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38</v>
      </c>
      <c r="E29" s="43"/>
      <c r="F29" s="43"/>
      <c r="G29" s="43"/>
      <c r="H29" s="43"/>
      <c r="I29" s="128"/>
      <c r="J29" s="138">
        <f>ROUND(J98,2)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40</v>
      </c>
      <c r="G31" s="43"/>
      <c r="H31" s="43"/>
      <c r="I31" s="139" t="s">
        <v>39</v>
      </c>
      <c r="J31" s="47" t="s">
        <v>41</v>
      </c>
      <c r="K31" s="46"/>
    </row>
    <row r="32" spans="2:11" s="1" customFormat="1" ht="14.45" customHeight="1">
      <c r="B32" s="42"/>
      <c r="C32" s="43"/>
      <c r="D32" s="50" t="s">
        <v>42</v>
      </c>
      <c r="E32" s="50" t="s">
        <v>43</v>
      </c>
      <c r="F32" s="140">
        <f>ROUND(SUM(BE98:BE365), 2)</f>
        <v>0</v>
      </c>
      <c r="G32" s="43"/>
      <c r="H32" s="43"/>
      <c r="I32" s="141">
        <v>0.21</v>
      </c>
      <c r="J32" s="140">
        <f>ROUND(ROUND((SUM(BE98:BE365)), 2)*I32, 2)</f>
        <v>0</v>
      </c>
      <c r="K32" s="46"/>
    </row>
    <row r="33" spans="2:11" s="1" customFormat="1" ht="14.45" customHeight="1">
      <c r="B33" s="42"/>
      <c r="C33" s="43"/>
      <c r="D33" s="43"/>
      <c r="E33" s="50" t="s">
        <v>44</v>
      </c>
      <c r="F33" s="140">
        <f>ROUND(SUM(BF98:BF365), 2)</f>
        <v>0</v>
      </c>
      <c r="G33" s="43"/>
      <c r="H33" s="43"/>
      <c r="I33" s="141">
        <v>0.15</v>
      </c>
      <c r="J33" s="140">
        <f>ROUND(ROUND((SUM(BF98:BF365)), 2)*I33, 2)</f>
        <v>0</v>
      </c>
      <c r="K33" s="46"/>
    </row>
    <row r="34" spans="2:11" s="1" customFormat="1" ht="14.45" hidden="1" customHeight="1">
      <c r="B34" s="42"/>
      <c r="C34" s="43"/>
      <c r="D34" s="43"/>
      <c r="E34" s="50" t="s">
        <v>45</v>
      </c>
      <c r="F34" s="140">
        <f>ROUND(SUM(BG98:BG365), 2)</f>
        <v>0</v>
      </c>
      <c r="G34" s="43"/>
      <c r="H34" s="43"/>
      <c r="I34" s="141">
        <v>0.21</v>
      </c>
      <c r="J34" s="140">
        <v>0</v>
      </c>
      <c r="K34" s="46"/>
    </row>
    <row r="35" spans="2:11" s="1" customFormat="1" ht="14.45" hidden="1" customHeight="1">
      <c r="B35" s="42"/>
      <c r="C35" s="43"/>
      <c r="D35" s="43"/>
      <c r="E35" s="50" t="s">
        <v>46</v>
      </c>
      <c r="F35" s="140">
        <f>ROUND(SUM(BH98:BH365), 2)</f>
        <v>0</v>
      </c>
      <c r="G35" s="43"/>
      <c r="H35" s="43"/>
      <c r="I35" s="141">
        <v>0.15</v>
      </c>
      <c r="J35" s="140">
        <v>0</v>
      </c>
      <c r="K35" s="46"/>
    </row>
    <row r="36" spans="2:11" s="1" customFormat="1" ht="14.45" hidden="1" customHeight="1">
      <c r="B36" s="42"/>
      <c r="C36" s="43"/>
      <c r="D36" s="43"/>
      <c r="E36" s="50" t="s">
        <v>47</v>
      </c>
      <c r="F36" s="140">
        <f>ROUND(SUM(BI98:BI365),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48</v>
      </c>
      <c r="E38" s="80"/>
      <c r="F38" s="80"/>
      <c r="G38" s="144" t="s">
        <v>49</v>
      </c>
      <c r="H38" s="145" t="s">
        <v>50</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102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14.45" customHeight="1">
      <c r="B47" s="42"/>
      <c r="C47" s="43"/>
      <c r="D47" s="43"/>
      <c r="E47" s="399" t="str">
        <f>E7</f>
        <v>Změna vytápění bytů na plyn.etážové topení, vč. výměny rozvodů, vodoinstalace a zař.předmětů, Abramovova 14. O-Zábřeh</v>
      </c>
      <c r="F47" s="400"/>
      <c r="G47" s="400"/>
      <c r="H47" s="400"/>
      <c r="I47" s="128"/>
      <c r="J47" s="43"/>
      <c r="K47" s="46"/>
    </row>
    <row r="48" spans="2:11">
      <c r="B48" s="29"/>
      <c r="C48" s="38" t="s">
        <v>98</v>
      </c>
      <c r="D48" s="30"/>
      <c r="E48" s="30"/>
      <c r="F48" s="30"/>
      <c r="G48" s="30"/>
      <c r="H48" s="30"/>
      <c r="I48" s="127"/>
      <c r="J48" s="30"/>
      <c r="K48" s="32"/>
    </row>
    <row r="49" spans="2:47" s="1" customFormat="1" ht="25.15" customHeight="1">
      <c r="B49" s="42"/>
      <c r="C49" s="43"/>
      <c r="D49" s="43"/>
      <c r="E49" s="399" t="s">
        <v>99</v>
      </c>
      <c r="F49" s="401"/>
      <c r="G49" s="401"/>
      <c r="H49" s="401"/>
      <c r="I49" s="128"/>
      <c r="J49" s="43"/>
      <c r="K49" s="46"/>
    </row>
    <row r="50" spans="2:47" s="1" customFormat="1" ht="14.45" customHeight="1">
      <c r="B50" s="42"/>
      <c r="C50" s="38" t="s">
        <v>100</v>
      </c>
      <c r="D50" s="43"/>
      <c r="E50" s="43"/>
      <c r="F50" s="43"/>
      <c r="G50" s="43"/>
      <c r="H50" s="43"/>
      <c r="I50" s="128"/>
      <c r="J50" s="43"/>
      <c r="K50" s="46"/>
    </row>
    <row r="51" spans="2:47" s="1" customFormat="1" ht="16.149999999999999" customHeight="1">
      <c r="B51" s="42"/>
      <c r="C51" s="43"/>
      <c r="D51" s="43"/>
      <c r="E51" s="402" t="str">
        <f>E11</f>
        <v>1.1 - Soupis prací - Změna vytápění bytů vč. výměny rozvodů, vodoinstalace a zař.předmětů</v>
      </c>
      <c r="F51" s="401"/>
      <c r="G51" s="401"/>
      <c r="H51" s="401"/>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23</v>
      </c>
      <c r="D53" s="43"/>
      <c r="E53" s="43"/>
      <c r="F53" s="36" t="str">
        <f>F14</f>
        <v xml:space="preserve"> </v>
      </c>
      <c r="G53" s="43"/>
      <c r="H53" s="43"/>
      <c r="I53" s="129" t="s">
        <v>25</v>
      </c>
      <c r="J53" s="130" t="str">
        <f>IF(J14="","",J14)</f>
        <v>7. 8. 2017</v>
      </c>
      <c r="K53" s="46"/>
    </row>
    <row r="54" spans="2:47" s="1" customFormat="1" ht="6.95" customHeight="1">
      <c r="B54" s="42"/>
      <c r="C54" s="43"/>
      <c r="D54" s="43"/>
      <c r="E54" s="43"/>
      <c r="F54" s="43"/>
      <c r="G54" s="43"/>
      <c r="H54" s="43"/>
      <c r="I54" s="128"/>
      <c r="J54" s="43"/>
      <c r="K54" s="46"/>
    </row>
    <row r="55" spans="2:47" s="1" customFormat="1">
      <c r="B55" s="42"/>
      <c r="C55" s="38" t="s">
        <v>27</v>
      </c>
      <c r="D55" s="43"/>
      <c r="E55" s="43"/>
      <c r="F55" s="36" t="str">
        <f>E17</f>
        <v xml:space="preserve">Statutární město Ostrava, MO Ostrava Jih </v>
      </c>
      <c r="G55" s="43"/>
      <c r="H55" s="43"/>
      <c r="I55" s="129" t="s">
        <v>33</v>
      </c>
      <c r="J55" s="364" t="str">
        <f>E23</f>
        <v>idea ateliér spol. s r.o.</v>
      </c>
      <c r="K55" s="46"/>
    </row>
    <row r="56" spans="2:47" s="1" customFormat="1" ht="14.45" customHeight="1">
      <c r="B56" s="42"/>
      <c r="C56" s="38" t="s">
        <v>31</v>
      </c>
      <c r="D56" s="43"/>
      <c r="E56" s="43"/>
      <c r="F56" s="36" t="str">
        <f>IF(E20="","",E20)</f>
        <v/>
      </c>
      <c r="G56" s="43"/>
      <c r="H56" s="43"/>
      <c r="I56" s="128"/>
      <c r="J56" s="403"/>
      <c r="K56" s="46"/>
    </row>
    <row r="57" spans="2:47" s="1" customFormat="1" ht="10.35" customHeight="1">
      <c r="B57" s="42"/>
      <c r="C57" s="43"/>
      <c r="D57" s="43"/>
      <c r="E57" s="43"/>
      <c r="F57" s="43"/>
      <c r="G57" s="43"/>
      <c r="H57" s="43"/>
      <c r="I57" s="128"/>
      <c r="J57" s="43"/>
      <c r="K57" s="46"/>
    </row>
    <row r="58" spans="2:47" s="1" customFormat="1" ht="29.25" customHeight="1">
      <c r="B58" s="42"/>
      <c r="C58" s="154" t="s">
        <v>103</v>
      </c>
      <c r="D58" s="142"/>
      <c r="E58" s="142"/>
      <c r="F58" s="142"/>
      <c r="G58" s="142"/>
      <c r="H58" s="142"/>
      <c r="I58" s="155"/>
      <c r="J58" s="156" t="s">
        <v>104</v>
      </c>
      <c r="K58" s="157"/>
    </row>
    <row r="59" spans="2:47" s="1" customFormat="1" ht="10.35" customHeight="1">
      <c r="B59" s="42"/>
      <c r="C59" s="43"/>
      <c r="D59" s="43"/>
      <c r="E59" s="43"/>
      <c r="F59" s="43"/>
      <c r="G59" s="43"/>
      <c r="H59" s="43"/>
      <c r="I59" s="128"/>
      <c r="J59" s="43"/>
      <c r="K59" s="46"/>
    </row>
    <row r="60" spans="2:47" s="1" customFormat="1" ht="29.25" customHeight="1">
      <c r="B60" s="42"/>
      <c r="C60" s="158" t="s">
        <v>105</v>
      </c>
      <c r="D60" s="43"/>
      <c r="E60" s="43"/>
      <c r="F60" s="43"/>
      <c r="G60" s="43"/>
      <c r="H60" s="43"/>
      <c r="I60" s="128"/>
      <c r="J60" s="138">
        <f>J98</f>
        <v>0</v>
      </c>
      <c r="K60" s="46"/>
      <c r="AU60" s="25" t="s">
        <v>106</v>
      </c>
    </row>
    <row r="61" spans="2:47" s="8" customFormat="1" ht="24.95" customHeight="1">
      <c r="B61" s="159"/>
      <c r="C61" s="160"/>
      <c r="D61" s="161" t="s">
        <v>107</v>
      </c>
      <c r="E61" s="162"/>
      <c r="F61" s="162"/>
      <c r="G61" s="162"/>
      <c r="H61" s="162"/>
      <c r="I61" s="163"/>
      <c r="J61" s="164">
        <f>J99</f>
        <v>0</v>
      </c>
      <c r="K61" s="165"/>
    </row>
    <row r="62" spans="2:47" s="9" customFormat="1" ht="19.899999999999999" customHeight="1">
      <c r="B62" s="166"/>
      <c r="C62" s="167"/>
      <c r="D62" s="168" t="s">
        <v>108</v>
      </c>
      <c r="E62" s="169"/>
      <c r="F62" s="169"/>
      <c r="G62" s="169"/>
      <c r="H62" s="169"/>
      <c r="I62" s="170"/>
      <c r="J62" s="171">
        <f>J100</f>
        <v>0</v>
      </c>
      <c r="K62" s="172"/>
    </row>
    <row r="63" spans="2:47" s="9" customFormat="1" ht="19.899999999999999" customHeight="1">
      <c r="B63" s="166"/>
      <c r="C63" s="167"/>
      <c r="D63" s="168" t="s">
        <v>109</v>
      </c>
      <c r="E63" s="169"/>
      <c r="F63" s="169"/>
      <c r="G63" s="169"/>
      <c r="H63" s="169"/>
      <c r="I63" s="170"/>
      <c r="J63" s="171">
        <f>J110</f>
        <v>0</v>
      </c>
      <c r="K63" s="172"/>
    </row>
    <row r="64" spans="2:47" s="9" customFormat="1" ht="19.899999999999999" customHeight="1">
      <c r="B64" s="166"/>
      <c r="C64" s="167"/>
      <c r="D64" s="168" t="s">
        <v>110</v>
      </c>
      <c r="E64" s="169"/>
      <c r="F64" s="169"/>
      <c r="G64" s="169"/>
      <c r="H64" s="169"/>
      <c r="I64" s="170"/>
      <c r="J64" s="171">
        <f>J114</f>
        <v>0</v>
      </c>
      <c r="K64" s="172"/>
    </row>
    <row r="65" spans="2:11" s="9" customFormat="1" ht="19.899999999999999" customHeight="1">
      <c r="B65" s="166"/>
      <c r="C65" s="167"/>
      <c r="D65" s="168" t="s">
        <v>111</v>
      </c>
      <c r="E65" s="169"/>
      <c r="F65" s="169"/>
      <c r="G65" s="169"/>
      <c r="H65" s="169"/>
      <c r="I65" s="170"/>
      <c r="J65" s="171">
        <f>J193</f>
        <v>0</v>
      </c>
      <c r="K65" s="172"/>
    </row>
    <row r="66" spans="2:11" s="9" customFormat="1" ht="19.899999999999999" customHeight="1">
      <c r="B66" s="166"/>
      <c r="C66" s="167"/>
      <c r="D66" s="168" t="s">
        <v>112</v>
      </c>
      <c r="E66" s="169"/>
      <c r="F66" s="169"/>
      <c r="G66" s="169"/>
      <c r="H66" s="169"/>
      <c r="I66" s="170"/>
      <c r="J66" s="171">
        <f>J239</f>
        <v>0</v>
      </c>
      <c r="K66" s="172"/>
    </row>
    <row r="67" spans="2:11" s="9" customFormat="1" ht="19.899999999999999" customHeight="1">
      <c r="B67" s="166"/>
      <c r="C67" s="167"/>
      <c r="D67" s="168" t="s">
        <v>113</v>
      </c>
      <c r="E67" s="169"/>
      <c r="F67" s="169"/>
      <c r="G67" s="169"/>
      <c r="H67" s="169"/>
      <c r="I67" s="170"/>
      <c r="J67" s="171">
        <f>J249</f>
        <v>0</v>
      </c>
      <c r="K67" s="172"/>
    </row>
    <row r="68" spans="2:11" s="8" customFormat="1" ht="24.95" customHeight="1">
      <c r="B68" s="159"/>
      <c r="C68" s="160"/>
      <c r="D68" s="161" t="s">
        <v>114</v>
      </c>
      <c r="E68" s="162"/>
      <c r="F68" s="162"/>
      <c r="G68" s="162"/>
      <c r="H68" s="162"/>
      <c r="I68" s="163"/>
      <c r="J68" s="164">
        <f>J252</f>
        <v>0</v>
      </c>
      <c r="K68" s="165"/>
    </row>
    <row r="69" spans="2:11" s="9" customFormat="1" ht="19.899999999999999" customHeight="1">
      <c r="B69" s="166"/>
      <c r="C69" s="167"/>
      <c r="D69" s="168" t="s">
        <v>115</v>
      </c>
      <c r="E69" s="169"/>
      <c r="F69" s="169"/>
      <c r="G69" s="169"/>
      <c r="H69" s="169"/>
      <c r="I69" s="170"/>
      <c r="J69" s="171">
        <f>J253</f>
        <v>0</v>
      </c>
      <c r="K69" s="172"/>
    </row>
    <row r="70" spans="2:11" s="9" customFormat="1" ht="19.899999999999999" customHeight="1">
      <c r="B70" s="166"/>
      <c r="C70" s="167"/>
      <c r="D70" s="168" t="s">
        <v>116</v>
      </c>
      <c r="E70" s="169"/>
      <c r="F70" s="169"/>
      <c r="G70" s="169"/>
      <c r="H70" s="169"/>
      <c r="I70" s="170"/>
      <c r="J70" s="171">
        <f>J267</f>
        <v>0</v>
      </c>
      <c r="K70" s="172"/>
    </row>
    <row r="71" spans="2:11" s="9" customFormat="1" ht="19.899999999999999" customHeight="1">
      <c r="B71" s="166"/>
      <c r="C71" s="167"/>
      <c r="D71" s="168" t="s">
        <v>117</v>
      </c>
      <c r="E71" s="169"/>
      <c r="F71" s="169"/>
      <c r="G71" s="169"/>
      <c r="H71" s="169"/>
      <c r="I71" s="170"/>
      <c r="J71" s="171">
        <f>J269</f>
        <v>0</v>
      </c>
      <c r="K71" s="172"/>
    </row>
    <row r="72" spans="2:11" s="9" customFormat="1" ht="19.899999999999999" customHeight="1">
      <c r="B72" s="166"/>
      <c r="C72" s="167"/>
      <c r="D72" s="168" t="s">
        <v>118</v>
      </c>
      <c r="E72" s="169"/>
      <c r="F72" s="169"/>
      <c r="G72" s="169"/>
      <c r="H72" s="169"/>
      <c r="I72" s="170"/>
      <c r="J72" s="171">
        <f>J271</f>
        <v>0</v>
      </c>
      <c r="K72" s="172"/>
    </row>
    <row r="73" spans="2:11" s="9" customFormat="1" ht="19.899999999999999" customHeight="1">
      <c r="B73" s="166"/>
      <c r="C73" s="167"/>
      <c r="D73" s="168" t="s">
        <v>119</v>
      </c>
      <c r="E73" s="169"/>
      <c r="F73" s="169"/>
      <c r="G73" s="169"/>
      <c r="H73" s="169"/>
      <c r="I73" s="170"/>
      <c r="J73" s="171">
        <f>J273</f>
        <v>0</v>
      </c>
      <c r="K73" s="172"/>
    </row>
    <row r="74" spans="2:11" s="9" customFormat="1" ht="19.899999999999999" customHeight="1">
      <c r="B74" s="166"/>
      <c r="C74" s="167"/>
      <c r="D74" s="168" t="s">
        <v>120</v>
      </c>
      <c r="E74" s="169"/>
      <c r="F74" s="169"/>
      <c r="G74" s="169"/>
      <c r="H74" s="169"/>
      <c r="I74" s="170"/>
      <c r="J74" s="171">
        <f>J301</f>
        <v>0</v>
      </c>
      <c r="K74" s="172"/>
    </row>
    <row r="75" spans="2:11" s="9" customFormat="1" ht="19.899999999999999" customHeight="1">
      <c r="B75" s="166"/>
      <c r="C75" s="167"/>
      <c r="D75" s="168" t="s">
        <v>121</v>
      </c>
      <c r="E75" s="169"/>
      <c r="F75" s="169"/>
      <c r="G75" s="169"/>
      <c r="H75" s="169"/>
      <c r="I75" s="170"/>
      <c r="J75" s="171">
        <f>J308</f>
        <v>0</v>
      </c>
      <c r="K75" s="172"/>
    </row>
    <row r="76" spans="2:11" s="9" customFormat="1" ht="19.899999999999999" customHeight="1">
      <c r="B76" s="166"/>
      <c r="C76" s="167"/>
      <c r="D76" s="168" t="s">
        <v>122</v>
      </c>
      <c r="E76" s="169"/>
      <c r="F76" s="169"/>
      <c r="G76" s="169"/>
      <c r="H76" s="169"/>
      <c r="I76" s="170"/>
      <c r="J76" s="171">
        <f>J346</f>
        <v>0</v>
      </c>
      <c r="K76" s="172"/>
    </row>
    <row r="77" spans="2:11" s="1" customFormat="1" ht="21.75" customHeight="1">
      <c r="B77" s="42"/>
      <c r="C77" s="43"/>
      <c r="D77" s="43"/>
      <c r="E77" s="43"/>
      <c r="F77" s="43"/>
      <c r="G77" s="43"/>
      <c r="H77" s="43"/>
      <c r="I77" s="128"/>
      <c r="J77" s="43"/>
      <c r="K77" s="46"/>
    </row>
    <row r="78" spans="2:11" s="1" customFormat="1" ht="6.95" customHeight="1">
      <c r="B78" s="57"/>
      <c r="C78" s="58"/>
      <c r="D78" s="58"/>
      <c r="E78" s="58"/>
      <c r="F78" s="58"/>
      <c r="G78" s="58"/>
      <c r="H78" s="58"/>
      <c r="I78" s="149"/>
      <c r="J78" s="58"/>
      <c r="K78" s="59"/>
    </row>
    <row r="82" spans="2:12" s="1" customFormat="1" ht="6.95" customHeight="1">
      <c r="B82" s="60"/>
      <c r="C82" s="61"/>
      <c r="D82" s="61"/>
      <c r="E82" s="61"/>
      <c r="F82" s="61"/>
      <c r="G82" s="61"/>
      <c r="H82" s="61"/>
      <c r="I82" s="152"/>
      <c r="J82" s="61"/>
      <c r="K82" s="61"/>
      <c r="L82" s="62"/>
    </row>
    <row r="83" spans="2:12" s="1" customFormat="1" ht="36.950000000000003" customHeight="1">
      <c r="B83" s="42"/>
      <c r="C83" s="63" t="s">
        <v>123</v>
      </c>
      <c r="D83" s="64"/>
      <c r="E83" s="64"/>
      <c r="F83" s="64"/>
      <c r="G83" s="64"/>
      <c r="H83" s="64"/>
      <c r="I83" s="173"/>
      <c r="J83" s="64"/>
      <c r="K83" s="64"/>
      <c r="L83" s="62"/>
    </row>
    <row r="84" spans="2:12" s="1" customFormat="1" ht="6.95" customHeight="1">
      <c r="B84" s="42"/>
      <c r="C84" s="64"/>
      <c r="D84" s="64"/>
      <c r="E84" s="64"/>
      <c r="F84" s="64"/>
      <c r="G84" s="64"/>
      <c r="H84" s="64"/>
      <c r="I84" s="173"/>
      <c r="J84" s="64"/>
      <c r="K84" s="64"/>
      <c r="L84" s="62"/>
    </row>
    <row r="85" spans="2:12" s="1" customFormat="1" ht="14.45" customHeight="1">
      <c r="B85" s="42"/>
      <c r="C85" s="66" t="s">
        <v>18</v>
      </c>
      <c r="D85" s="64"/>
      <c r="E85" s="64"/>
      <c r="F85" s="64"/>
      <c r="G85" s="64"/>
      <c r="H85" s="64"/>
      <c r="I85" s="173"/>
      <c r="J85" s="64"/>
      <c r="K85" s="64"/>
      <c r="L85" s="62"/>
    </row>
    <row r="86" spans="2:12" s="1" customFormat="1" ht="14.45" customHeight="1">
      <c r="B86" s="42"/>
      <c r="C86" s="64"/>
      <c r="D86" s="64"/>
      <c r="E86" s="404" t="str">
        <f>E7</f>
        <v>Změna vytápění bytů na plyn.etážové topení, vč. výměny rozvodů, vodoinstalace a zař.předmětů, Abramovova 14. O-Zábřeh</v>
      </c>
      <c r="F86" s="405"/>
      <c r="G86" s="405"/>
      <c r="H86" s="405"/>
      <c r="I86" s="173"/>
      <c r="J86" s="64"/>
      <c r="K86" s="64"/>
      <c r="L86" s="62"/>
    </row>
    <row r="87" spans="2:12">
      <c r="B87" s="29"/>
      <c r="C87" s="66" t="s">
        <v>98</v>
      </c>
      <c r="D87" s="174"/>
      <c r="E87" s="174"/>
      <c r="F87" s="174"/>
      <c r="G87" s="174"/>
      <c r="H87" s="174"/>
      <c r="J87" s="174"/>
      <c r="K87" s="174"/>
      <c r="L87" s="175"/>
    </row>
    <row r="88" spans="2:12" s="1" customFormat="1" ht="25.15" customHeight="1">
      <c r="B88" s="42"/>
      <c r="C88" s="64"/>
      <c r="D88" s="64"/>
      <c r="E88" s="404" t="s">
        <v>99</v>
      </c>
      <c r="F88" s="406"/>
      <c r="G88" s="406"/>
      <c r="H88" s="406"/>
      <c r="I88" s="173"/>
      <c r="J88" s="64"/>
      <c r="K88" s="64"/>
      <c r="L88" s="62"/>
    </row>
    <row r="89" spans="2:12" s="1" customFormat="1" ht="14.45" customHeight="1">
      <c r="B89" s="42"/>
      <c r="C89" s="66" t="s">
        <v>100</v>
      </c>
      <c r="D89" s="64"/>
      <c r="E89" s="64"/>
      <c r="F89" s="64"/>
      <c r="G89" s="64"/>
      <c r="H89" s="64"/>
      <c r="I89" s="173"/>
      <c r="J89" s="64"/>
      <c r="K89" s="64"/>
      <c r="L89" s="62"/>
    </row>
    <row r="90" spans="2:12" s="1" customFormat="1" ht="16.149999999999999" customHeight="1">
      <c r="B90" s="42"/>
      <c r="C90" s="64"/>
      <c r="D90" s="64"/>
      <c r="E90" s="375" t="str">
        <f>E11</f>
        <v>1.1 - Soupis prací - Změna vytápění bytů vč. výměny rozvodů, vodoinstalace a zař.předmětů</v>
      </c>
      <c r="F90" s="406"/>
      <c r="G90" s="406"/>
      <c r="H90" s="406"/>
      <c r="I90" s="173"/>
      <c r="J90" s="64"/>
      <c r="K90" s="64"/>
      <c r="L90" s="62"/>
    </row>
    <row r="91" spans="2:12" s="1" customFormat="1" ht="6.95" customHeight="1">
      <c r="B91" s="42"/>
      <c r="C91" s="64"/>
      <c r="D91" s="64"/>
      <c r="E91" s="64"/>
      <c r="F91" s="64"/>
      <c r="G91" s="64"/>
      <c r="H91" s="64"/>
      <c r="I91" s="173"/>
      <c r="J91" s="64"/>
      <c r="K91" s="64"/>
      <c r="L91" s="62"/>
    </row>
    <row r="92" spans="2:12" s="1" customFormat="1" ht="18" customHeight="1">
      <c r="B92" s="42"/>
      <c r="C92" s="66" t="s">
        <v>23</v>
      </c>
      <c r="D92" s="64"/>
      <c r="E92" s="64"/>
      <c r="F92" s="176" t="str">
        <f>F14</f>
        <v xml:space="preserve"> </v>
      </c>
      <c r="G92" s="64"/>
      <c r="H92" s="64"/>
      <c r="I92" s="177" t="s">
        <v>25</v>
      </c>
      <c r="J92" s="74" t="str">
        <f>IF(J14="","",J14)</f>
        <v>7. 8. 2017</v>
      </c>
      <c r="K92" s="64"/>
      <c r="L92" s="62"/>
    </row>
    <row r="93" spans="2:12" s="1" customFormat="1" ht="6.95" customHeight="1">
      <c r="B93" s="42"/>
      <c r="C93" s="64"/>
      <c r="D93" s="64"/>
      <c r="E93" s="64"/>
      <c r="F93" s="64"/>
      <c r="G93" s="64"/>
      <c r="H93" s="64"/>
      <c r="I93" s="173"/>
      <c r="J93" s="64"/>
      <c r="K93" s="64"/>
      <c r="L93" s="62"/>
    </row>
    <row r="94" spans="2:12" s="1" customFormat="1">
      <c r="B94" s="42"/>
      <c r="C94" s="66" t="s">
        <v>27</v>
      </c>
      <c r="D94" s="64"/>
      <c r="E94" s="64"/>
      <c r="F94" s="176" t="str">
        <f>E17</f>
        <v xml:space="preserve">Statutární město Ostrava, MO Ostrava Jih </v>
      </c>
      <c r="G94" s="64"/>
      <c r="H94" s="64"/>
      <c r="I94" s="177" t="s">
        <v>33</v>
      </c>
      <c r="J94" s="176" t="str">
        <f>E23</f>
        <v>idea ateliér spol. s r.o.</v>
      </c>
      <c r="K94" s="64"/>
      <c r="L94" s="62"/>
    </row>
    <row r="95" spans="2:12" s="1" customFormat="1" ht="14.45" customHeight="1">
      <c r="B95" s="42"/>
      <c r="C95" s="66" t="s">
        <v>31</v>
      </c>
      <c r="D95" s="64"/>
      <c r="E95" s="64"/>
      <c r="F95" s="176" t="str">
        <f>IF(E20="","",E20)</f>
        <v/>
      </c>
      <c r="G95" s="64"/>
      <c r="H95" s="64"/>
      <c r="I95" s="173"/>
      <c r="J95" s="64"/>
      <c r="K95" s="64"/>
      <c r="L95" s="62"/>
    </row>
    <row r="96" spans="2:12" s="1" customFormat="1" ht="10.35" customHeight="1">
      <c r="B96" s="42"/>
      <c r="C96" s="64"/>
      <c r="D96" s="64"/>
      <c r="E96" s="64"/>
      <c r="F96" s="64"/>
      <c r="G96" s="64"/>
      <c r="H96" s="64"/>
      <c r="I96" s="173"/>
      <c r="J96" s="64"/>
      <c r="K96" s="64"/>
      <c r="L96" s="62"/>
    </row>
    <row r="97" spans="2:65" s="10" customFormat="1" ht="29.25" customHeight="1">
      <c r="B97" s="178"/>
      <c r="C97" s="179" t="s">
        <v>124</v>
      </c>
      <c r="D97" s="180" t="s">
        <v>57</v>
      </c>
      <c r="E97" s="180" t="s">
        <v>53</v>
      </c>
      <c r="F97" s="180" t="s">
        <v>125</v>
      </c>
      <c r="G97" s="180" t="s">
        <v>126</v>
      </c>
      <c r="H97" s="180" t="s">
        <v>127</v>
      </c>
      <c r="I97" s="181" t="s">
        <v>128</v>
      </c>
      <c r="J97" s="180" t="s">
        <v>104</v>
      </c>
      <c r="K97" s="182" t="s">
        <v>129</v>
      </c>
      <c r="L97" s="183"/>
      <c r="M97" s="82" t="s">
        <v>130</v>
      </c>
      <c r="N97" s="83" t="s">
        <v>42</v>
      </c>
      <c r="O97" s="83" t="s">
        <v>131</v>
      </c>
      <c r="P97" s="83" t="s">
        <v>132</v>
      </c>
      <c r="Q97" s="83" t="s">
        <v>133</v>
      </c>
      <c r="R97" s="83" t="s">
        <v>134</v>
      </c>
      <c r="S97" s="83" t="s">
        <v>135</v>
      </c>
      <c r="T97" s="84" t="s">
        <v>136</v>
      </c>
    </row>
    <row r="98" spans="2:65" s="1" customFormat="1" ht="29.25" customHeight="1">
      <c r="B98" s="42"/>
      <c r="C98" s="88" t="s">
        <v>105</v>
      </c>
      <c r="D98" s="64"/>
      <c r="E98" s="64"/>
      <c r="F98" s="64"/>
      <c r="G98" s="64"/>
      <c r="H98" s="64"/>
      <c r="I98" s="173"/>
      <c r="J98" s="184">
        <f>BK98</f>
        <v>0</v>
      </c>
      <c r="K98" s="64"/>
      <c r="L98" s="62"/>
      <c r="M98" s="85"/>
      <c r="N98" s="86"/>
      <c r="O98" s="86"/>
      <c r="P98" s="185">
        <f>P99+P252</f>
        <v>0</v>
      </c>
      <c r="Q98" s="86"/>
      <c r="R98" s="185">
        <f>R99+R252</f>
        <v>19.968131592000006</v>
      </c>
      <c r="S98" s="86"/>
      <c r="T98" s="186">
        <f>T99+T252</f>
        <v>26.675687260000004</v>
      </c>
      <c r="AT98" s="25" t="s">
        <v>71</v>
      </c>
      <c r="AU98" s="25" t="s">
        <v>106</v>
      </c>
      <c r="BK98" s="187">
        <f>BK99+BK252</f>
        <v>0</v>
      </c>
    </row>
    <row r="99" spans="2:65" s="11" customFormat="1" ht="37.35" customHeight="1">
      <c r="B99" s="188"/>
      <c r="C99" s="189"/>
      <c r="D99" s="190" t="s">
        <v>71</v>
      </c>
      <c r="E99" s="191" t="s">
        <v>137</v>
      </c>
      <c r="F99" s="191" t="s">
        <v>138</v>
      </c>
      <c r="G99" s="189"/>
      <c r="H99" s="189"/>
      <c r="I99" s="192"/>
      <c r="J99" s="193">
        <f>BK99</f>
        <v>0</v>
      </c>
      <c r="K99" s="189"/>
      <c r="L99" s="194"/>
      <c r="M99" s="195"/>
      <c r="N99" s="196"/>
      <c r="O99" s="196"/>
      <c r="P99" s="197">
        <f>P100+P110+P114+P193+P239+P249</f>
        <v>0</v>
      </c>
      <c r="Q99" s="196"/>
      <c r="R99" s="197">
        <f>R100+R110+R114+R193+R239+R249</f>
        <v>15.014833552000004</v>
      </c>
      <c r="S99" s="196"/>
      <c r="T99" s="198">
        <f>T100+T110+T114+T193+T239+T249</f>
        <v>11.97256</v>
      </c>
      <c r="AR99" s="199" t="s">
        <v>76</v>
      </c>
      <c r="AT99" s="200" t="s">
        <v>71</v>
      </c>
      <c r="AU99" s="200" t="s">
        <v>72</v>
      </c>
      <c r="AY99" s="199" t="s">
        <v>139</v>
      </c>
      <c r="BK99" s="201">
        <f>BK100+BK110+BK114+BK193+BK239+BK249</f>
        <v>0</v>
      </c>
    </row>
    <row r="100" spans="2:65" s="11" customFormat="1" ht="19.899999999999999" customHeight="1">
      <c r="B100" s="188"/>
      <c r="C100" s="189"/>
      <c r="D100" s="190" t="s">
        <v>71</v>
      </c>
      <c r="E100" s="202" t="s">
        <v>140</v>
      </c>
      <c r="F100" s="202" t="s">
        <v>141</v>
      </c>
      <c r="G100" s="189"/>
      <c r="H100" s="189"/>
      <c r="I100" s="192"/>
      <c r="J100" s="203">
        <f>BK100</f>
        <v>0</v>
      </c>
      <c r="K100" s="189"/>
      <c r="L100" s="194"/>
      <c r="M100" s="195"/>
      <c r="N100" s="196"/>
      <c r="O100" s="196"/>
      <c r="P100" s="197">
        <f>SUM(P101:P109)</f>
        <v>0</v>
      </c>
      <c r="Q100" s="196"/>
      <c r="R100" s="197">
        <f>SUM(R101:R109)</f>
        <v>5.0004400000000002</v>
      </c>
      <c r="S100" s="196"/>
      <c r="T100" s="198">
        <f>SUM(T101:T109)</f>
        <v>0</v>
      </c>
      <c r="AR100" s="199" t="s">
        <v>76</v>
      </c>
      <c r="AT100" s="200" t="s">
        <v>71</v>
      </c>
      <c r="AU100" s="200" t="s">
        <v>76</v>
      </c>
      <c r="AY100" s="199" t="s">
        <v>139</v>
      </c>
      <c r="BK100" s="201">
        <f>SUM(BK101:BK109)</f>
        <v>0</v>
      </c>
    </row>
    <row r="101" spans="2:65" s="1" customFormat="1" ht="22.9" customHeight="1">
      <c r="B101" s="42"/>
      <c r="C101" s="204" t="s">
        <v>76</v>
      </c>
      <c r="D101" s="204" t="s">
        <v>142</v>
      </c>
      <c r="E101" s="205" t="s">
        <v>143</v>
      </c>
      <c r="F101" s="206" t="s">
        <v>144</v>
      </c>
      <c r="G101" s="207" t="s">
        <v>145</v>
      </c>
      <c r="H101" s="208">
        <v>8</v>
      </c>
      <c r="I101" s="209"/>
      <c r="J101" s="210">
        <f>ROUND(I101*H101,2)</f>
        <v>0</v>
      </c>
      <c r="K101" s="206" t="s">
        <v>146</v>
      </c>
      <c r="L101" s="62"/>
      <c r="M101" s="211" t="s">
        <v>21</v>
      </c>
      <c r="N101" s="212" t="s">
        <v>44</v>
      </c>
      <c r="O101" s="43"/>
      <c r="P101" s="213">
        <f>O101*H101</f>
        <v>0</v>
      </c>
      <c r="Q101" s="213">
        <v>0.18142</v>
      </c>
      <c r="R101" s="213">
        <f>Q101*H101</f>
        <v>1.45136</v>
      </c>
      <c r="S101" s="213">
        <v>0</v>
      </c>
      <c r="T101" s="214">
        <f>S101*H101</f>
        <v>0</v>
      </c>
      <c r="AR101" s="25" t="s">
        <v>147</v>
      </c>
      <c r="AT101" s="25" t="s">
        <v>142</v>
      </c>
      <c r="AU101" s="25" t="s">
        <v>84</v>
      </c>
      <c r="AY101" s="25" t="s">
        <v>139</v>
      </c>
      <c r="BE101" s="215">
        <f>IF(N101="základní",J101,0)</f>
        <v>0</v>
      </c>
      <c r="BF101" s="215">
        <f>IF(N101="snížená",J101,0)</f>
        <v>0</v>
      </c>
      <c r="BG101" s="215">
        <f>IF(N101="zákl. přenesená",J101,0)</f>
        <v>0</v>
      </c>
      <c r="BH101" s="215">
        <f>IF(N101="sníž. přenesená",J101,0)</f>
        <v>0</v>
      </c>
      <c r="BI101" s="215">
        <f>IF(N101="nulová",J101,0)</f>
        <v>0</v>
      </c>
      <c r="BJ101" s="25" t="s">
        <v>84</v>
      </c>
      <c r="BK101" s="215">
        <f>ROUND(I101*H101,2)</f>
        <v>0</v>
      </c>
      <c r="BL101" s="25" t="s">
        <v>147</v>
      </c>
      <c r="BM101" s="25" t="s">
        <v>148</v>
      </c>
    </row>
    <row r="102" spans="2:65" s="12" customFormat="1" ht="13.5">
      <c r="B102" s="216"/>
      <c r="C102" s="217"/>
      <c r="D102" s="218" t="s">
        <v>149</v>
      </c>
      <c r="E102" s="219" t="s">
        <v>21</v>
      </c>
      <c r="F102" s="220" t="s">
        <v>150</v>
      </c>
      <c r="G102" s="217"/>
      <c r="H102" s="219" t="s">
        <v>21</v>
      </c>
      <c r="I102" s="221"/>
      <c r="J102" s="217"/>
      <c r="K102" s="217"/>
      <c r="L102" s="222"/>
      <c r="M102" s="223"/>
      <c r="N102" s="224"/>
      <c r="O102" s="224"/>
      <c r="P102" s="224"/>
      <c r="Q102" s="224"/>
      <c r="R102" s="224"/>
      <c r="S102" s="224"/>
      <c r="T102" s="225"/>
      <c r="AT102" s="226" t="s">
        <v>149</v>
      </c>
      <c r="AU102" s="226" t="s">
        <v>84</v>
      </c>
      <c r="AV102" s="12" t="s">
        <v>76</v>
      </c>
      <c r="AW102" s="12" t="s">
        <v>35</v>
      </c>
      <c r="AX102" s="12" t="s">
        <v>72</v>
      </c>
      <c r="AY102" s="226" t="s">
        <v>139</v>
      </c>
    </row>
    <row r="103" spans="2:65" s="13" customFormat="1" ht="13.5">
      <c r="B103" s="227"/>
      <c r="C103" s="228"/>
      <c r="D103" s="218" t="s">
        <v>149</v>
      </c>
      <c r="E103" s="229" t="s">
        <v>21</v>
      </c>
      <c r="F103" s="230" t="s">
        <v>151</v>
      </c>
      <c r="G103" s="228"/>
      <c r="H103" s="231">
        <v>8</v>
      </c>
      <c r="I103" s="232"/>
      <c r="J103" s="228"/>
      <c r="K103" s="228"/>
      <c r="L103" s="233"/>
      <c r="M103" s="234"/>
      <c r="N103" s="235"/>
      <c r="O103" s="235"/>
      <c r="P103" s="235"/>
      <c r="Q103" s="235"/>
      <c r="R103" s="235"/>
      <c r="S103" s="235"/>
      <c r="T103" s="236"/>
      <c r="AT103" s="237" t="s">
        <v>149</v>
      </c>
      <c r="AU103" s="237" t="s">
        <v>84</v>
      </c>
      <c r="AV103" s="13" t="s">
        <v>84</v>
      </c>
      <c r="AW103" s="13" t="s">
        <v>35</v>
      </c>
      <c r="AX103" s="13" t="s">
        <v>76</v>
      </c>
      <c r="AY103" s="237" t="s">
        <v>139</v>
      </c>
    </row>
    <row r="104" spans="2:65" s="1" customFormat="1" ht="34.15" customHeight="1">
      <c r="B104" s="42"/>
      <c r="C104" s="204" t="s">
        <v>84</v>
      </c>
      <c r="D104" s="204" t="s">
        <v>142</v>
      </c>
      <c r="E104" s="205" t="s">
        <v>152</v>
      </c>
      <c r="F104" s="206" t="s">
        <v>153</v>
      </c>
      <c r="G104" s="207" t="s">
        <v>154</v>
      </c>
      <c r="H104" s="208">
        <v>34</v>
      </c>
      <c r="I104" s="209"/>
      <c r="J104" s="210">
        <f>ROUND(I104*H104,2)</f>
        <v>0</v>
      </c>
      <c r="K104" s="206" t="s">
        <v>146</v>
      </c>
      <c r="L104" s="62"/>
      <c r="M104" s="211" t="s">
        <v>21</v>
      </c>
      <c r="N104" s="212" t="s">
        <v>44</v>
      </c>
      <c r="O104" s="43"/>
      <c r="P104" s="213">
        <f>O104*H104</f>
        <v>0</v>
      </c>
      <c r="Q104" s="213">
        <v>0.10421999999999999</v>
      </c>
      <c r="R104" s="213">
        <f>Q104*H104</f>
        <v>3.5434799999999997</v>
      </c>
      <c r="S104" s="213">
        <v>0</v>
      </c>
      <c r="T104" s="214">
        <f>S104*H104</f>
        <v>0</v>
      </c>
      <c r="AR104" s="25" t="s">
        <v>147</v>
      </c>
      <c r="AT104" s="25" t="s">
        <v>142</v>
      </c>
      <c r="AU104" s="25" t="s">
        <v>84</v>
      </c>
      <c r="AY104" s="25" t="s">
        <v>139</v>
      </c>
      <c r="BE104" s="215">
        <f>IF(N104="základní",J104,0)</f>
        <v>0</v>
      </c>
      <c r="BF104" s="215">
        <f>IF(N104="snížená",J104,0)</f>
        <v>0</v>
      </c>
      <c r="BG104" s="215">
        <f>IF(N104="zákl. přenesená",J104,0)</f>
        <v>0</v>
      </c>
      <c r="BH104" s="215">
        <f>IF(N104="sníž. přenesená",J104,0)</f>
        <v>0</v>
      </c>
      <c r="BI104" s="215">
        <f>IF(N104="nulová",J104,0)</f>
        <v>0</v>
      </c>
      <c r="BJ104" s="25" t="s">
        <v>84</v>
      </c>
      <c r="BK104" s="215">
        <f>ROUND(I104*H104,2)</f>
        <v>0</v>
      </c>
      <c r="BL104" s="25" t="s">
        <v>147</v>
      </c>
      <c r="BM104" s="25" t="s">
        <v>155</v>
      </c>
    </row>
    <row r="105" spans="2:65" s="12" customFormat="1" ht="13.5">
      <c r="B105" s="216"/>
      <c r="C105" s="217"/>
      <c r="D105" s="218" t="s">
        <v>149</v>
      </c>
      <c r="E105" s="219" t="s">
        <v>21</v>
      </c>
      <c r="F105" s="220" t="s">
        <v>150</v>
      </c>
      <c r="G105" s="217"/>
      <c r="H105" s="219" t="s">
        <v>21</v>
      </c>
      <c r="I105" s="221"/>
      <c r="J105" s="217"/>
      <c r="K105" s="217"/>
      <c r="L105" s="222"/>
      <c r="M105" s="223"/>
      <c r="N105" s="224"/>
      <c r="O105" s="224"/>
      <c r="P105" s="224"/>
      <c r="Q105" s="224"/>
      <c r="R105" s="224"/>
      <c r="S105" s="224"/>
      <c r="T105" s="225"/>
      <c r="AT105" s="226" t="s">
        <v>149</v>
      </c>
      <c r="AU105" s="226" t="s">
        <v>84</v>
      </c>
      <c r="AV105" s="12" t="s">
        <v>76</v>
      </c>
      <c r="AW105" s="12" t="s">
        <v>35</v>
      </c>
      <c r="AX105" s="12" t="s">
        <v>72</v>
      </c>
      <c r="AY105" s="226" t="s">
        <v>139</v>
      </c>
    </row>
    <row r="106" spans="2:65" s="13" customFormat="1" ht="13.5">
      <c r="B106" s="227"/>
      <c r="C106" s="228"/>
      <c r="D106" s="218" t="s">
        <v>149</v>
      </c>
      <c r="E106" s="229" t="s">
        <v>21</v>
      </c>
      <c r="F106" s="230" t="s">
        <v>156</v>
      </c>
      <c r="G106" s="228"/>
      <c r="H106" s="231">
        <v>34</v>
      </c>
      <c r="I106" s="232"/>
      <c r="J106" s="228"/>
      <c r="K106" s="228"/>
      <c r="L106" s="233"/>
      <c r="M106" s="234"/>
      <c r="N106" s="235"/>
      <c r="O106" s="235"/>
      <c r="P106" s="235"/>
      <c r="Q106" s="235"/>
      <c r="R106" s="235"/>
      <c r="S106" s="235"/>
      <c r="T106" s="236"/>
      <c r="AT106" s="237" t="s">
        <v>149</v>
      </c>
      <c r="AU106" s="237" t="s">
        <v>84</v>
      </c>
      <c r="AV106" s="13" t="s">
        <v>84</v>
      </c>
      <c r="AW106" s="13" t="s">
        <v>35</v>
      </c>
      <c r="AX106" s="13" t="s">
        <v>76</v>
      </c>
      <c r="AY106" s="237" t="s">
        <v>139</v>
      </c>
    </row>
    <row r="107" spans="2:65" s="1" customFormat="1" ht="22.9" customHeight="1">
      <c r="B107" s="42"/>
      <c r="C107" s="204" t="s">
        <v>140</v>
      </c>
      <c r="D107" s="204" t="s">
        <v>142</v>
      </c>
      <c r="E107" s="205" t="s">
        <v>157</v>
      </c>
      <c r="F107" s="206" t="s">
        <v>158</v>
      </c>
      <c r="G107" s="207" t="s">
        <v>159</v>
      </c>
      <c r="H107" s="208">
        <v>40</v>
      </c>
      <c r="I107" s="209"/>
      <c r="J107" s="210">
        <f>ROUND(I107*H107,2)</f>
        <v>0</v>
      </c>
      <c r="K107" s="206" t="s">
        <v>21</v>
      </c>
      <c r="L107" s="62"/>
      <c r="M107" s="211" t="s">
        <v>21</v>
      </c>
      <c r="N107" s="212" t="s">
        <v>44</v>
      </c>
      <c r="O107" s="43"/>
      <c r="P107" s="213">
        <f>O107*H107</f>
        <v>0</v>
      </c>
      <c r="Q107" s="213">
        <v>1.3999999999999999E-4</v>
      </c>
      <c r="R107" s="213">
        <f>Q107*H107</f>
        <v>5.5999999999999991E-3</v>
      </c>
      <c r="S107" s="213">
        <v>0</v>
      </c>
      <c r="T107" s="214">
        <f>S107*H107</f>
        <v>0</v>
      </c>
      <c r="AR107" s="25" t="s">
        <v>147</v>
      </c>
      <c r="AT107" s="25" t="s">
        <v>142</v>
      </c>
      <c r="AU107" s="25" t="s">
        <v>84</v>
      </c>
      <c r="AY107" s="25" t="s">
        <v>139</v>
      </c>
      <c r="BE107" s="215">
        <f>IF(N107="základní",J107,0)</f>
        <v>0</v>
      </c>
      <c r="BF107" s="215">
        <f>IF(N107="snížená",J107,0)</f>
        <v>0</v>
      </c>
      <c r="BG107" s="215">
        <f>IF(N107="zákl. přenesená",J107,0)</f>
        <v>0</v>
      </c>
      <c r="BH107" s="215">
        <f>IF(N107="sníž. přenesená",J107,0)</f>
        <v>0</v>
      </c>
      <c r="BI107" s="215">
        <f>IF(N107="nulová",J107,0)</f>
        <v>0</v>
      </c>
      <c r="BJ107" s="25" t="s">
        <v>84</v>
      </c>
      <c r="BK107" s="215">
        <f>ROUND(I107*H107,2)</f>
        <v>0</v>
      </c>
      <c r="BL107" s="25" t="s">
        <v>147</v>
      </c>
      <c r="BM107" s="25" t="s">
        <v>160</v>
      </c>
    </row>
    <row r="108" spans="2:65" s="12" customFormat="1" ht="13.5">
      <c r="B108" s="216"/>
      <c r="C108" s="217"/>
      <c r="D108" s="218" t="s">
        <v>149</v>
      </c>
      <c r="E108" s="219" t="s">
        <v>21</v>
      </c>
      <c r="F108" s="220" t="s">
        <v>150</v>
      </c>
      <c r="G108" s="217"/>
      <c r="H108" s="219" t="s">
        <v>21</v>
      </c>
      <c r="I108" s="221"/>
      <c r="J108" s="217"/>
      <c r="K108" s="217"/>
      <c r="L108" s="222"/>
      <c r="M108" s="223"/>
      <c r="N108" s="224"/>
      <c r="O108" s="224"/>
      <c r="P108" s="224"/>
      <c r="Q108" s="224"/>
      <c r="R108" s="224"/>
      <c r="S108" s="224"/>
      <c r="T108" s="225"/>
      <c r="AT108" s="226" t="s">
        <v>149</v>
      </c>
      <c r="AU108" s="226" t="s">
        <v>84</v>
      </c>
      <c r="AV108" s="12" t="s">
        <v>76</v>
      </c>
      <c r="AW108" s="12" t="s">
        <v>35</v>
      </c>
      <c r="AX108" s="12" t="s">
        <v>72</v>
      </c>
      <c r="AY108" s="226" t="s">
        <v>139</v>
      </c>
    </row>
    <row r="109" spans="2:65" s="13" customFormat="1" ht="13.5">
      <c r="B109" s="227"/>
      <c r="C109" s="228"/>
      <c r="D109" s="218" t="s">
        <v>149</v>
      </c>
      <c r="E109" s="229" t="s">
        <v>21</v>
      </c>
      <c r="F109" s="230" t="s">
        <v>161</v>
      </c>
      <c r="G109" s="228"/>
      <c r="H109" s="231">
        <v>40</v>
      </c>
      <c r="I109" s="232"/>
      <c r="J109" s="228"/>
      <c r="K109" s="228"/>
      <c r="L109" s="233"/>
      <c r="M109" s="234"/>
      <c r="N109" s="235"/>
      <c r="O109" s="235"/>
      <c r="P109" s="235"/>
      <c r="Q109" s="235"/>
      <c r="R109" s="235"/>
      <c r="S109" s="235"/>
      <c r="T109" s="236"/>
      <c r="AT109" s="237" t="s">
        <v>149</v>
      </c>
      <c r="AU109" s="237" t="s">
        <v>84</v>
      </c>
      <c r="AV109" s="13" t="s">
        <v>84</v>
      </c>
      <c r="AW109" s="13" t="s">
        <v>35</v>
      </c>
      <c r="AX109" s="13" t="s">
        <v>76</v>
      </c>
      <c r="AY109" s="237" t="s">
        <v>139</v>
      </c>
    </row>
    <row r="110" spans="2:65" s="11" customFormat="1" ht="29.85" customHeight="1">
      <c r="B110" s="188"/>
      <c r="C110" s="189"/>
      <c r="D110" s="190" t="s">
        <v>71</v>
      </c>
      <c r="E110" s="202" t="s">
        <v>147</v>
      </c>
      <c r="F110" s="202" t="s">
        <v>162</v>
      </c>
      <c r="G110" s="189"/>
      <c r="H110" s="189"/>
      <c r="I110" s="192"/>
      <c r="J110" s="203">
        <f>BK110</f>
        <v>0</v>
      </c>
      <c r="K110" s="189"/>
      <c r="L110" s="194"/>
      <c r="M110" s="195"/>
      <c r="N110" s="196"/>
      <c r="O110" s="196"/>
      <c r="P110" s="197">
        <f>SUM(P111:P113)</f>
        <v>0</v>
      </c>
      <c r="Q110" s="196"/>
      <c r="R110" s="197">
        <f>SUM(R111:R113)</f>
        <v>0.85611135999999999</v>
      </c>
      <c r="S110" s="196"/>
      <c r="T110" s="198">
        <f>SUM(T111:T113)</f>
        <v>0</v>
      </c>
      <c r="AR110" s="199" t="s">
        <v>76</v>
      </c>
      <c r="AT110" s="200" t="s">
        <v>71</v>
      </c>
      <c r="AU110" s="200" t="s">
        <v>76</v>
      </c>
      <c r="AY110" s="199" t="s">
        <v>139</v>
      </c>
      <c r="BK110" s="201">
        <f>SUM(BK111:BK113)</f>
        <v>0</v>
      </c>
    </row>
    <row r="111" spans="2:65" s="1" customFormat="1" ht="45.6" customHeight="1">
      <c r="B111" s="42"/>
      <c r="C111" s="204" t="s">
        <v>147</v>
      </c>
      <c r="D111" s="204" t="s">
        <v>142</v>
      </c>
      <c r="E111" s="205" t="s">
        <v>163</v>
      </c>
      <c r="F111" s="206" t="s">
        <v>164</v>
      </c>
      <c r="G111" s="207" t="s">
        <v>145</v>
      </c>
      <c r="H111" s="208">
        <v>16</v>
      </c>
      <c r="I111" s="209"/>
      <c r="J111" s="210">
        <f>ROUND(I111*H111,2)</f>
        <v>0</v>
      </c>
      <c r="K111" s="206" t="s">
        <v>146</v>
      </c>
      <c r="L111" s="62"/>
      <c r="M111" s="211" t="s">
        <v>21</v>
      </c>
      <c r="N111" s="212" t="s">
        <v>44</v>
      </c>
      <c r="O111" s="43"/>
      <c r="P111" s="213">
        <f>O111*H111</f>
        <v>0</v>
      </c>
      <c r="Q111" s="213">
        <v>5.3506959999999999E-2</v>
      </c>
      <c r="R111" s="213">
        <f>Q111*H111</f>
        <v>0.85611135999999999</v>
      </c>
      <c r="S111" s="213">
        <v>0</v>
      </c>
      <c r="T111" s="214">
        <f>S111*H111</f>
        <v>0</v>
      </c>
      <c r="AR111" s="25" t="s">
        <v>147</v>
      </c>
      <c r="AT111" s="25" t="s">
        <v>142</v>
      </c>
      <c r="AU111" s="25" t="s">
        <v>84</v>
      </c>
      <c r="AY111" s="25" t="s">
        <v>139</v>
      </c>
      <c r="BE111" s="215">
        <f>IF(N111="základní",J111,0)</f>
        <v>0</v>
      </c>
      <c r="BF111" s="215">
        <f>IF(N111="snížená",J111,0)</f>
        <v>0</v>
      </c>
      <c r="BG111" s="215">
        <f>IF(N111="zákl. přenesená",J111,0)</f>
        <v>0</v>
      </c>
      <c r="BH111" s="215">
        <f>IF(N111="sníž. přenesená",J111,0)</f>
        <v>0</v>
      </c>
      <c r="BI111" s="215">
        <f>IF(N111="nulová",J111,0)</f>
        <v>0</v>
      </c>
      <c r="BJ111" s="25" t="s">
        <v>84</v>
      </c>
      <c r="BK111" s="215">
        <f>ROUND(I111*H111,2)</f>
        <v>0</v>
      </c>
      <c r="BL111" s="25" t="s">
        <v>147</v>
      </c>
      <c r="BM111" s="25" t="s">
        <v>165</v>
      </c>
    </row>
    <row r="112" spans="2:65" s="12" customFormat="1" ht="13.5">
      <c r="B112" s="216"/>
      <c r="C112" s="217"/>
      <c r="D112" s="218" t="s">
        <v>149</v>
      </c>
      <c r="E112" s="219" t="s">
        <v>21</v>
      </c>
      <c r="F112" s="220" t="s">
        <v>150</v>
      </c>
      <c r="G112" s="217"/>
      <c r="H112" s="219" t="s">
        <v>21</v>
      </c>
      <c r="I112" s="221"/>
      <c r="J112" s="217"/>
      <c r="K112" s="217"/>
      <c r="L112" s="222"/>
      <c r="M112" s="223"/>
      <c r="N112" s="224"/>
      <c r="O112" s="224"/>
      <c r="P112" s="224"/>
      <c r="Q112" s="224"/>
      <c r="R112" s="224"/>
      <c r="S112" s="224"/>
      <c r="T112" s="225"/>
      <c r="AT112" s="226" t="s">
        <v>149</v>
      </c>
      <c r="AU112" s="226" t="s">
        <v>84</v>
      </c>
      <c r="AV112" s="12" t="s">
        <v>76</v>
      </c>
      <c r="AW112" s="12" t="s">
        <v>35</v>
      </c>
      <c r="AX112" s="12" t="s">
        <v>72</v>
      </c>
      <c r="AY112" s="226" t="s">
        <v>139</v>
      </c>
    </row>
    <row r="113" spans="2:65" s="13" customFormat="1" ht="13.5">
      <c r="B113" s="227"/>
      <c r="C113" s="228"/>
      <c r="D113" s="218" t="s">
        <v>149</v>
      </c>
      <c r="E113" s="229" t="s">
        <v>21</v>
      </c>
      <c r="F113" s="230" t="s">
        <v>166</v>
      </c>
      <c r="G113" s="228"/>
      <c r="H113" s="231">
        <v>16</v>
      </c>
      <c r="I113" s="232"/>
      <c r="J113" s="228"/>
      <c r="K113" s="228"/>
      <c r="L113" s="233"/>
      <c r="M113" s="234"/>
      <c r="N113" s="235"/>
      <c r="O113" s="235"/>
      <c r="P113" s="235"/>
      <c r="Q113" s="235"/>
      <c r="R113" s="235"/>
      <c r="S113" s="235"/>
      <c r="T113" s="236"/>
      <c r="AT113" s="237" t="s">
        <v>149</v>
      </c>
      <c r="AU113" s="237" t="s">
        <v>84</v>
      </c>
      <c r="AV113" s="13" t="s">
        <v>84</v>
      </c>
      <c r="AW113" s="13" t="s">
        <v>35</v>
      </c>
      <c r="AX113" s="13" t="s">
        <v>76</v>
      </c>
      <c r="AY113" s="237" t="s">
        <v>139</v>
      </c>
    </row>
    <row r="114" spans="2:65" s="11" customFormat="1" ht="29.85" customHeight="1">
      <c r="B114" s="188"/>
      <c r="C114" s="189"/>
      <c r="D114" s="190" t="s">
        <v>71</v>
      </c>
      <c r="E114" s="202" t="s">
        <v>167</v>
      </c>
      <c r="F114" s="202" t="s">
        <v>168</v>
      </c>
      <c r="G114" s="189"/>
      <c r="H114" s="189"/>
      <c r="I114" s="192"/>
      <c r="J114" s="203">
        <f>BK114</f>
        <v>0</v>
      </c>
      <c r="K114" s="189"/>
      <c r="L114" s="194"/>
      <c r="M114" s="195"/>
      <c r="N114" s="196"/>
      <c r="O114" s="196"/>
      <c r="P114" s="197">
        <f>SUM(P115:P192)</f>
        <v>0</v>
      </c>
      <c r="Q114" s="196"/>
      <c r="R114" s="197">
        <f>SUM(R115:R192)</f>
        <v>9.1308205920000027</v>
      </c>
      <c r="S114" s="196"/>
      <c r="T114" s="198">
        <f>SUM(T115:T192)</f>
        <v>0</v>
      </c>
      <c r="AR114" s="199" t="s">
        <v>76</v>
      </c>
      <c r="AT114" s="200" t="s">
        <v>71</v>
      </c>
      <c r="AU114" s="200" t="s">
        <v>76</v>
      </c>
      <c r="AY114" s="199" t="s">
        <v>139</v>
      </c>
      <c r="BK114" s="201">
        <f>SUM(BK115:BK192)</f>
        <v>0</v>
      </c>
    </row>
    <row r="115" spans="2:65" s="1" customFormat="1" ht="22.9" customHeight="1">
      <c r="B115" s="42"/>
      <c r="C115" s="204" t="s">
        <v>169</v>
      </c>
      <c r="D115" s="204" t="s">
        <v>142</v>
      </c>
      <c r="E115" s="205" t="s">
        <v>170</v>
      </c>
      <c r="F115" s="206" t="s">
        <v>171</v>
      </c>
      <c r="G115" s="207" t="s">
        <v>154</v>
      </c>
      <c r="H115" s="208">
        <v>14.872</v>
      </c>
      <c r="I115" s="209"/>
      <c r="J115" s="210">
        <f>ROUND(I115*H115,2)</f>
        <v>0</v>
      </c>
      <c r="K115" s="206" t="s">
        <v>146</v>
      </c>
      <c r="L115" s="62"/>
      <c r="M115" s="211" t="s">
        <v>21</v>
      </c>
      <c r="N115" s="212" t="s">
        <v>44</v>
      </c>
      <c r="O115" s="43"/>
      <c r="P115" s="213">
        <f>O115*H115</f>
        <v>0</v>
      </c>
      <c r="Q115" s="213">
        <v>2.5999999999999998E-4</v>
      </c>
      <c r="R115" s="213">
        <f>Q115*H115</f>
        <v>3.8667199999999997E-3</v>
      </c>
      <c r="S115" s="213">
        <v>0</v>
      </c>
      <c r="T115" s="214">
        <f>S115*H115</f>
        <v>0</v>
      </c>
      <c r="AR115" s="25" t="s">
        <v>147</v>
      </c>
      <c r="AT115" s="25" t="s">
        <v>142</v>
      </c>
      <c r="AU115" s="25" t="s">
        <v>84</v>
      </c>
      <c r="AY115" s="25" t="s">
        <v>139</v>
      </c>
      <c r="BE115" s="215">
        <f>IF(N115="základní",J115,0)</f>
        <v>0</v>
      </c>
      <c r="BF115" s="215">
        <f>IF(N115="snížená",J115,0)</f>
        <v>0</v>
      </c>
      <c r="BG115" s="215">
        <f>IF(N115="zákl. přenesená",J115,0)</f>
        <v>0</v>
      </c>
      <c r="BH115" s="215">
        <f>IF(N115="sníž. přenesená",J115,0)</f>
        <v>0</v>
      </c>
      <c r="BI115" s="215">
        <f>IF(N115="nulová",J115,0)</f>
        <v>0</v>
      </c>
      <c r="BJ115" s="25" t="s">
        <v>84</v>
      </c>
      <c r="BK115" s="215">
        <f>ROUND(I115*H115,2)</f>
        <v>0</v>
      </c>
      <c r="BL115" s="25" t="s">
        <v>147</v>
      </c>
      <c r="BM115" s="25" t="s">
        <v>172</v>
      </c>
    </row>
    <row r="116" spans="2:65" s="12" customFormat="1" ht="13.5">
      <c r="B116" s="216"/>
      <c r="C116" s="217"/>
      <c r="D116" s="218" t="s">
        <v>149</v>
      </c>
      <c r="E116" s="219" t="s">
        <v>21</v>
      </c>
      <c r="F116" s="220" t="s">
        <v>150</v>
      </c>
      <c r="G116" s="217"/>
      <c r="H116" s="219" t="s">
        <v>21</v>
      </c>
      <c r="I116" s="221"/>
      <c r="J116" s="217"/>
      <c r="K116" s="217"/>
      <c r="L116" s="222"/>
      <c r="M116" s="223"/>
      <c r="N116" s="224"/>
      <c r="O116" s="224"/>
      <c r="P116" s="224"/>
      <c r="Q116" s="224"/>
      <c r="R116" s="224"/>
      <c r="S116" s="224"/>
      <c r="T116" s="225"/>
      <c r="AT116" s="226" t="s">
        <v>149</v>
      </c>
      <c r="AU116" s="226" t="s">
        <v>84</v>
      </c>
      <c r="AV116" s="12" t="s">
        <v>76</v>
      </c>
      <c r="AW116" s="12" t="s">
        <v>35</v>
      </c>
      <c r="AX116" s="12" t="s">
        <v>72</v>
      </c>
      <c r="AY116" s="226" t="s">
        <v>139</v>
      </c>
    </row>
    <row r="117" spans="2:65" s="13" customFormat="1" ht="13.5">
      <c r="B117" s="227"/>
      <c r="C117" s="228"/>
      <c r="D117" s="218" t="s">
        <v>149</v>
      </c>
      <c r="E117" s="229" t="s">
        <v>21</v>
      </c>
      <c r="F117" s="230" t="s">
        <v>173</v>
      </c>
      <c r="G117" s="228"/>
      <c r="H117" s="231">
        <v>14.872</v>
      </c>
      <c r="I117" s="232"/>
      <c r="J117" s="228"/>
      <c r="K117" s="228"/>
      <c r="L117" s="233"/>
      <c r="M117" s="234"/>
      <c r="N117" s="235"/>
      <c r="O117" s="235"/>
      <c r="P117" s="235"/>
      <c r="Q117" s="235"/>
      <c r="R117" s="235"/>
      <c r="S117" s="235"/>
      <c r="T117" s="236"/>
      <c r="AT117" s="237" t="s">
        <v>149</v>
      </c>
      <c r="AU117" s="237" t="s">
        <v>84</v>
      </c>
      <c r="AV117" s="13" t="s">
        <v>84</v>
      </c>
      <c r="AW117" s="13" t="s">
        <v>35</v>
      </c>
      <c r="AX117" s="13" t="s">
        <v>76</v>
      </c>
      <c r="AY117" s="237" t="s">
        <v>139</v>
      </c>
    </row>
    <row r="118" spans="2:65" s="1" customFormat="1" ht="34.15" customHeight="1">
      <c r="B118" s="42"/>
      <c r="C118" s="204" t="s">
        <v>167</v>
      </c>
      <c r="D118" s="204" t="s">
        <v>142</v>
      </c>
      <c r="E118" s="205" t="s">
        <v>174</v>
      </c>
      <c r="F118" s="206" t="s">
        <v>175</v>
      </c>
      <c r="G118" s="207" t="s">
        <v>154</v>
      </c>
      <c r="H118" s="208">
        <v>148.72</v>
      </c>
      <c r="I118" s="209"/>
      <c r="J118" s="210">
        <f>ROUND(I118*H118,2)</f>
        <v>0</v>
      </c>
      <c r="K118" s="206" t="s">
        <v>146</v>
      </c>
      <c r="L118" s="62"/>
      <c r="M118" s="211" t="s">
        <v>21</v>
      </c>
      <c r="N118" s="212" t="s">
        <v>44</v>
      </c>
      <c r="O118" s="43"/>
      <c r="P118" s="213">
        <f>O118*H118</f>
        <v>0</v>
      </c>
      <c r="Q118" s="213">
        <v>5.7000000000000002E-3</v>
      </c>
      <c r="R118" s="213">
        <f>Q118*H118</f>
        <v>0.84770400000000001</v>
      </c>
      <c r="S118" s="213">
        <v>0</v>
      </c>
      <c r="T118" s="214">
        <f>S118*H118</f>
        <v>0</v>
      </c>
      <c r="AR118" s="25" t="s">
        <v>147</v>
      </c>
      <c r="AT118" s="25" t="s">
        <v>142</v>
      </c>
      <c r="AU118" s="25" t="s">
        <v>84</v>
      </c>
      <c r="AY118" s="25" t="s">
        <v>139</v>
      </c>
      <c r="BE118" s="215">
        <f>IF(N118="základní",J118,0)</f>
        <v>0</v>
      </c>
      <c r="BF118" s="215">
        <f>IF(N118="snížená",J118,0)</f>
        <v>0</v>
      </c>
      <c r="BG118" s="215">
        <f>IF(N118="zákl. přenesená",J118,0)</f>
        <v>0</v>
      </c>
      <c r="BH118" s="215">
        <f>IF(N118="sníž. přenesená",J118,0)</f>
        <v>0</v>
      </c>
      <c r="BI118" s="215">
        <f>IF(N118="nulová",J118,0)</f>
        <v>0</v>
      </c>
      <c r="BJ118" s="25" t="s">
        <v>84</v>
      </c>
      <c r="BK118" s="215">
        <f>ROUND(I118*H118,2)</f>
        <v>0</v>
      </c>
      <c r="BL118" s="25" t="s">
        <v>147</v>
      </c>
      <c r="BM118" s="25" t="s">
        <v>176</v>
      </c>
    </row>
    <row r="119" spans="2:65" s="1" customFormat="1" ht="40.5">
      <c r="B119" s="42"/>
      <c r="C119" s="64"/>
      <c r="D119" s="218" t="s">
        <v>177</v>
      </c>
      <c r="E119" s="64"/>
      <c r="F119" s="238" t="s">
        <v>178</v>
      </c>
      <c r="G119" s="64"/>
      <c r="H119" s="64"/>
      <c r="I119" s="173"/>
      <c r="J119" s="64"/>
      <c r="K119" s="64"/>
      <c r="L119" s="62"/>
      <c r="M119" s="239"/>
      <c r="N119" s="43"/>
      <c r="O119" s="43"/>
      <c r="P119" s="43"/>
      <c r="Q119" s="43"/>
      <c r="R119" s="43"/>
      <c r="S119" s="43"/>
      <c r="T119" s="79"/>
      <c r="AT119" s="25" t="s">
        <v>177</v>
      </c>
      <c r="AU119" s="25" t="s">
        <v>84</v>
      </c>
    </row>
    <row r="120" spans="2:65" s="12" customFormat="1" ht="13.5">
      <c r="B120" s="216"/>
      <c r="C120" s="217"/>
      <c r="D120" s="218" t="s">
        <v>149</v>
      </c>
      <c r="E120" s="219" t="s">
        <v>21</v>
      </c>
      <c r="F120" s="220" t="s">
        <v>150</v>
      </c>
      <c r="G120" s="217"/>
      <c r="H120" s="219" t="s">
        <v>21</v>
      </c>
      <c r="I120" s="221"/>
      <c r="J120" s="217"/>
      <c r="K120" s="217"/>
      <c r="L120" s="222"/>
      <c r="M120" s="223"/>
      <c r="N120" s="224"/>
      <c r="O120" s="224"/>
      <c r="P120" s="224"/>
      <c r="Q120" s="224"/>
      <c r="R120" s="224"/>
      <c r="S120" s="224"/>
      <c r="T120" s="225"/>
      <c r="AT120" s="226" t="s">
        <v>149</v>
      </c>
      <c r="AU120" s="226" t="s">
        <v>84</v>
      </c>
      <c r="AV120" s="12" t="s">
        <v>76</v>
      </c>
      <c r="AW120" s="12" t="s">
        <v>35</v>
      </c>
      <c r="AX120" s="12" t="s">
        <v>72</v>
      </c>
      <c r="AY120" s="226" t="s">
        <v>139</v>
      </c>
    </row>
    <row r="121" spans="2:65" s="13" customFormat="1" ht="13.5">
      <c r="B121" s="227"/>
      <c r="C121" s="228"/>
      <c r="D121" s="218" t="s">
        <v>149</v>
      </c>
      <c r="E121" s="229" t="s">
        <v>21</v>
      </c>
      <c r="F121" s="230" t="s">
        <v>179</v>
      </c>
      <c r="G121" s="228"/>
      <c r="H121" s="231">
        <v>56.28</v>
      </c>
      <c r="I121" s="232"/>
      <c r="J121" s="228"/>
      <c r="K121" s="228"/>
      <c r="L121" s="233"/>
      <c r="M121" s="234"/>
      <c r="N121" s="235"/>
      <c r="O121" s="235"/>
      <c r="P121" s="235"/>
      <c r="Q121" s="235"/>
      <c r="R121" s="235"/>
      <c r="S121" s="235"/>
      <c r="T121" s="236"/>
      <c r="AT121" s="237" t="s">
        <v>149</v>
      </c>
      <c r="AU121" s="237" t="s">
        <v>84</v>
      </c>
      <c r="AV121" s="13" t="s">
        <v>84</v>
      </c>
      <c r="AW121" s="13" t="s">
        <v>35</v>
      </c>
      <c r="AX121" s="13" t="s">
        <v>72</v>
      </c>
      <c r="AY121" s="237" t="s">
        <v>139</v>
      </c>
    </row>
    <row r="122" spans="2:65" s="13" customFormat="1" ht="13.5">
      <c r="B122" s="227"/>
      <c r="C122" s="228"/>
      <c r="D122" s="218" t="s">
        <v>149</v>
      </c>
      <c r="E122" s="229" t="s">
        <v>21</v>
      </c>
      <c r="F122" s="230" t="s">
        <v>180</v>
      </c>
      <c r="G122" s="228"/>
      <c r="H122" s="231">
        <v>54.6</v>
      </c>
      <c r="I122" s="232"/>
      <c r="J122" s="228"/>
      <c r="K122" s="228"/>
      <c r="L122" s="233"/>
      <c r="M122" s="234"/>
      <c r="N122" s="235"/>
      <c r="O122" s="235"/>
      <c r="P122" s="235"/>
      <c r="Q122" s="235"/>
      <c r="R122" s="235"/>
      <c r="S122" s="235"/>
      <c r="T122" s="236"/>
      <c r="AT122" s="237" t="s">
        <v>149</v>
      </c>
      <c r="AU122" s="237" t="s">
        <v>84</v>
      </c>
      <c r="AV122" s="13" t="s">
        <v>84</v>
      </c>
      <c r="AW122" s="13" t="s">
        <v>35</v>
      </c>
      <c r="AX122" s="13" t="s">
        <v>72</v>
      </c>
      <c r="AY122" s="237" t="s">
        <v>139</v>
      </c>
    </row>
    <row r="123" spans="2:65" s="13" customFormat="1" ht="13.5">
      <c r="B123" s="227"/>
      <c r="C123" s="228"/>
      <c r="D123" s="218" t="s">
        <v>149</v>
      </c>
      <c r="E123" s="229" t="s">
        <v>21</v>
      </c>
      <c r="F123" s="230" t="s">
        <v>181</v>
      </c>
      <c r="G123" s="228"/>
      <c r="H123" s="231">
        <v>37.840000000000003</v>
      </c>
      <c r="I123" s="232"/>
      <c r="J123" s="228"/>
      <c r="K123" s="228"/>
      <c r="L123" s="233"/>
      <c r="M123" s="234"/>
      <c r="N123" s="235"/>
      <c r="O123" s="235"/>
      <c r="P123" s="235"/>
      <c r="Q123" s="235"/>
      <c r="R123" s="235"/>
      <c r="S123" s="235"/>
      <c r="T123" s="236"/>
      <c r="AT123" s="237" t="s">
        <v>149</v>
      </c>
      <c r="AU123" s="237" t="s">
        <v>84</v>
      </c>
      <c r="AV123" s="13" t="s">
        <v>84</v>
      </c>
      <c r="AW123" s="13" t="s">
        <v>35</v>
      </c>
      <c r="AX123" s="13" t="s">
        <v>72</v>
      </c>
      <c r="AY123" s="237" t="s">
        <v>139</v>
      </c>
    </row>
    <row r="124" spans="2:65" s="14" customFormat="1" ht="13.5">
      <c r="B124" s="240"/>
      <c r="C124" s="241"/>
      <c r="D124" s="218" t="s">
        <v>149</v>
      </c>
      <c r="E124" s="242" t="s">
        <v>21</v>
      </c>
      <c r="F124" s="243" t="s">
        <v>182</v>
      </c>
      <c r="G124" s="241"/>
      <c r="H124" s="244">
        <v>148.72</v>
      </c>
      <c r="I124" s="245"/>
      <c r="J124" s="241"/>
      <c r="K124" s="241"/>
      <c r="L124" s="246"/>
      <c r="M124" s="247"/>
      <c r="N124" s="248"/>
      <c r="O124" s="248"/>
      <c r="P124" s="248"/>
      <c r="Q124" s="248"/>
      <c r="R124" s="248"/>
      <c r="S124" s="248"/>
      <c r="T124" s="249"/>
      <c r="AT124" s="250" t="s">
        <v>149</v>
      </c>
      <c r="AU124" s="250" t="s">
        <v>84</v>
      </c>
      <c r="AV124" s="14" t="s">
        <v>147</v>
      </c>
      <c r="AW124" s="14" t="s">
        <v>35</v>
      </c>
      <c r="AX124" s="14" t="s">
        <v>76</v>
      </c>
      <c r="AY124" s="250" t="s">
        <v>139</v>
      </c>
    </row>
    <row r="125" spans="2:65" s="1" customFormat="1" ht="22.9" customHeight="1">
      <c r="B125" s="42"/>
      <c r="C125" s="204" t="s">
        <v>183</v>
      </c>
      <c r="D125" s="204" t="s">
        <v>142</v>
      </c>
      <c r="E125" s="205" t="s">
        <v>184</v>
      </c>
      <c r="F125" s="206" t="s">
        <v>185</v>
      </c>
      <c r="G125" s="207" t="s">
        <v>154</v>
      </c>
      <c r="H125" s="208">
        <v>156.94399999999999</v>
      </c>
      <c r="I125" s="209"/>
      <c r="J125" s="210">
        <f>ROUND(I125*H125,2)</f>
        <v>0</v>
      </c>
      <c r="K125" s="206" t="s">
        <v>146</v>
      </c>
      <c r="L125" s="62"/>
      <c r="M125" s="211" t="s">
        <v>21</v>
      </c>
      <c r="N125" s="212" t="s">
        <v>44</v>
      </c>
      <c r="O125" s="43"/>
      <c r="P125" s="213">
        <f>O125*H125</f>
        <v>0</v>
      </c>
      <c r="Q125" s="213">
        <v>2.63E-4</v>
      </c>
      <c r="R125" s="213">
        <f>Q125*H125</f>
        <v>4.1276271999999996E-2</v>
      </c>
      <c r="S125" s="213">
        <v>0</v>
      </c>
      <c r="T125" s="214">
        <f>S125*H125</f>
        <v>0</v>
      </c>
      <c r="AR125" s="25" t="s">
        <v>147</v>
      </c>
      <c r="AT125" s="25" t="s">
        <v>142</v>
      </c>
      <c r="AU125" s="25" t="s">
        <v>84</v>
      </c>
      <c r="AY125" s="25" t="s">
        <v>139</v>
      </c>
      <c r="BE125" s="215">
        <f>IF(N125="základní",J125,0)</f>
        <v>0</v>
      </c>
      <c r="BF125" s="215">
        <f>IF(N125="snížená",J125,0)</f>
        <v>0</v>
      </c>
      <c r="BG125" s="215">
        <f>IF(N125="zákl. přenesená",J125,0)</f>
        <v>0</v>
      </c>
      <c r="BH125" s="215">
        <f>IF(N125="sníž. přenesená",J125,0)</f>
        <v>0</v>
      </c>
      <c r="BI125" s="215">
        <f>IF(N125="nulová",J125,0)</f>
        <v>0</v>
      </c>
      <c r="BJ125" s="25" t="s">
        <v>84</v>
      </c>
      <c r="BK125" s="215">
        <f>ROUND(I125*H125,2)</f>
        <v>0</v>
      </c>
      <c r="BL125" s="25" t="s">
        <v>147</v>
      </c>
      <c r="BM125" s="25" t="s">
        <v>186</v>
      </c>
    </row>
    <row r="126" spans="2:65" s="12" customFormat="1" ht="13.5">
      <c r="B126" s="216"/>
      <c r="C126" s="217"/>
      <c r="D126" s="218" t="s">
        <v>149</v>
      </c>
      <c r="E126" s="219" t="s">
        <v>21</v>
      </c>
      <c r="F126" s="220" t="s">
        <v>150</v>
      </c>
      <c r="G126" s="217"/>
      <c r="H126" s="219" t="s">
        <v>21</v>
      </c>
      <c r="I126" s="221"/>
      <c r="J126" s="217"/>
      <c r="K126" s="217"/>
      <c r="L126" s="222"/>
      <c r="M126" s="223"/>
      <c r="N126" s="224"/>
      <c r="O126" s="224"/>
      <c r="P126" s="224"/>
      <c r="Q126" s="224"/>
      <c r="R126" s="224"/>
      <c r="S126" s="224"/>
      <c r="T126" s="225"/>
      <c r="AT126" s="226" t="s">
        <v>149</v>
      </c>
      <c r="AU126" s="226" t="s">
        <v>84</v>
      </c>
      <c r="AV126" s="12" t="s">
        <v>76</v>
      </c>
      <c r="AW126" s="12" t="s">
        <v>35</v>
      </c>
      <c r="AX126" s="12" t="s">
        <v>72</v>
      </c>
      <c r="AY126" s="226" t="s">
        <v>139</v>
      </c>
    </row>
    <row r="127" spans="2:65" s="13" customFormat="1" ht="13.5">
      <c r="B127" s="227"/>
      <c r="C127" s="228"/>
      <c r="D127" s="218" t="s">
        <v>149</v>
      </c>
      <c r="E127" s="229" t="s">
        <v>21</v>
      </c>
      <c r="F127" s="230" t="s">
        <v>187</v>
      </c>
      <c r="G127" s="228"/>
      <c r="H127" s="231">
        <v>147.19999999999999</v>
      </c>
      <c r="I127" s="232"/>
      <c r="J127" s="228"/>
      <c r="K127" s="228"/>
      <c r="L127" s="233"/>
      <c r="M127" s="234"/>
      <c r="N127" s="235"/>
      <c r="O127" s="235"/>
      <c r="P127" s="235"/>
      <c r="Q127" s="235"/>
      <c r="R127" s="235"/>
      <c r="S127" s="235"/>
      <c r="T127" s="236"/>
      <c r="AT127" s="237" t="s">
        <v>149</v>
      </c>
      <c r="AU127" s="237" t="s">
        <v>84</v>
      </c>
      <c r="AV127" s="13" t="s">
        <v>84</v>
      </c>
      <c r="AW127" s="13" t="s">
        <v>35</v>
      </c>
      <c r="AX127" s="13" t="s">
        <v>72</v>
      </c>
      <c r="AY127" s="237" t="s">
        <v>139</v>
      </c>
    </row>
    <row r="128" spans="2:65" s="13" customFormat="1" ht="13.5">
      <c r="B128" s="227"/>
      <c r="C128" s="228"/>
      <c r="D128" s="218" t="s">
        <v>149</v>
      </c>
      <c r="E128" s="229" t="s">
        <v>21</v>
      </c>
      <c r="F128" s="230" t="s">
        <v>188</v>
      </c>
      <c r="G128" s="228"/>
      <c r="H128" s="231">
        <v>-9.4559999999999995</v>
      </c>
      <c r="I128" s="232"/>
      <c r="J128" s="228"/>
      <c r="K128" s="228"/>
      <c r="L128" s="233"/>
      <c r="M128" s="234"/>
      <c r="N128" s="235"/>
      <c r="O128" s="235"/>
      <c r="P128" s="235"/>
      <c r="Q128" s="235"/>
      <c r="R128" s="235"/>
      <c r="S128" s="235"/>
      <c r="T128" s="236"/>
      <c r="AT128" s="237" t="s">
        <v>149</v>
      </c>
      <c r="AU128" s="237" t="s">
        <v>84</v>
      </c>
      <c r="AV128" s="13" t="s">
        <v>84</v>
      </c>
      <c r="AW128" s="13" t="s">
        <v>35</v>
      </c>
      <c r="AX128" s="13" t="s">
        <v>72</v>
      </c>
      <c r="AY128" s="237" t="s">
        <v>139</v>
      </c>
    </row>
    <row r="129" spans="2:65" s="15" customFormat="1" ht="13.5">
      <c r="B129" s="251"/>
      <c r="C129" s="252"/>
      <c r="D129" s="218" t="s">
        <v>149</v>
      </c>
      <c r="E129" s="253" t="s">
        <v>21</v>
      </c>
      <c r="F129" s="254" t="s">
        <v>189</v>
      </c>
      <c r="G129" s="252"/>
      <c r="H129" s="255">
        <v>137.744</v>
      </c>
      <c r="I129" s="256"/>
      <c r="J129" s="252"/>
      <c r="K129" s="252"/>
      <c r="L129" s="257"/>
      <c r="M129" s="258"/>
      <c r="N129" s="259"/>
      <c r="O129" s="259"/>
      <c r="P129" s="259"/>
      <c r="Q129" s="259"/>
      <c r="R129" s="259"/>
      <c r="S129" s="259"/>
      <c r="T129" s="260"/>
      <c r="AT129" s="261" t="s">
        <v>149</v>
      </c>
      <c r="AU129" s="261" t="s">
        <v>84</v>
      </c>
      <c r="AV129" s="15" t="s">
        <v>140</v>
      </c>
      <c r="AW129" s="15" t="s">
        <v>35</v>
      </c>
      <c r="AX129" s="15" t="s">
        <v>72</v>
      </c>
      <c r="AY129" s="261" t="s">
        <v>139</v>
      </c>
    </row>
    <row r="130" spans="2:65" s="13" customFormat="1" ht="13.5">
      <c r="B130" s="227"/>
      <c r="C130" s="228"/>
      <c r="D130" s="218" t="s">
        <v>149</v>
      </c>
      <c r="E130" s="229" t="s">
        <v>21</v>
      </c>
      <c r="F130" s="230" t="s">
        <v>190</v>
      </c>
      <c r="G130" s="228"/>
      <c r="H130" s="231">
        <v>19.2</v>
      </c>
      <c r="I130" s="232"/>
      <c r="J130" s="228"/>
      <c r="K130" s="228"/>
      <c r="L130" s="233"/>
      <c r="M130" s="234"/>
      <c r="N130" s="235"/>
      <c r="O130" s="235"/>
      <c r="P130" s="235"/>
      <c r="Q130" s="235"/>
      <c r="R130" s="235"/>
      <c r="S130" s="235"/>
      <c r="T130" s="236"/>
      <c r="AT130" s="237" t="s">
        <v>149</v>
      </c>
      <c r="AU130" s="237" t="s">
        <v>84</v>
      </c>
      <c r="AV130" s="13" t="s">
        <v>84</v>
      </c>
      <c r="AW130" s="13" t="s">
        <v>35</v>
      </c>
      <c r="AX130" s="13" t="s">
        <v>72</v>
      </c>
      <c r="AY130" s="237" t="s">
        <v>139</v>
      </c>
    </row>
    <row r="131" spans="2:65" s="15" customFormat="1" ht="13.5">
      <c r="B131" s="251"/>
      <c r="C131" s="252"/>
      <c r="D131" s="218" t="s">
        <v>149</v>
      </c>
      <c r="E131" s="253" t="s">
        <v>21</v>
      </c>
      <c r="F131" s="254" t="s">
        <v>189</v>
      </c>
      <c r="G131" s="252"/>
      <c r="H131" s="255">
        <v>19.2</v>
      </c>
      <c r="I131" s="256"/>
      <c r="J131" s="252"/>
      <c r="K131" s="252"/>
      <c r="L131" s="257"/>
      <c r="M131" s="258"/>
      <c r="N131" s="259"/>
      <c r="O131" s="259"/>
      <c r="P131" s="259"/>
      <c r="Q131" s="259"/>
      <c r="R131" s="259"/>
      <c r="S131" s="259"/>
      <c r="T131" s="260"/>
      <c r="AT131" s="261" t="s">
        <v>149</v>
      </c>
      <c r="AU131" s="261" t="s">
        <v>84</v>
      </c>
      <c r="AV131" s="15" t="s">
        <v>140</v>
      </c>
      <c r="AW131" s="15" t="s">
        <v>35</v>
      </c>
      <c r="AX131" s="15" t="s">
        <v>72</v>
      </c>
      <c r="AY131" s="261" t="s">
        <v>139</v>
      </c>
    </row>
    <row r="132" spans="2:65" s="14" customFormat="1" ht="13.5">
      <c r="B132" s="240"/>
      <c r="C132" s="241"/>
      <c r="D132" s="218" t="s">
        <v>149</v>
      </c>
      <c r="E132" s="242" t="s">
        <v>21</v>
      </c>
      <c r="F132" s="243" t="s">
        <v>182</v>
      </c>
      <c r="G132" s="241"/>
      <c r="H132" s="244">
        <v>156.94399999999999</v>
      </c>
      <c r="I132" s="245"/>
      <c r="J132" s="241"/>
      <c r="K132" s="241"/>
      <c r="L132" s="246"/>
      <c r="M132" s="247"/>
      <c r="N132" s="248"/>
      <c r="O132" s="248"/>
      <c r="P132" s="248"/>
      <c r="Q132" s="248"/>
      <c r="R132" s="248"/>
      <c r="S132" s="248"/>
      <c r="T132" s="249"/>
      <c r="AT132" s="250" t="s">
        <v>149</v>
      </c>
      <c r="AU132" s="250" t="s">
        <v>84</v>
      </c>
      <c r="AV132" s="14" t="s">
        <v>147</v>
      </c>
      <c r="AW132" s="14" t="s">
        <v>35</v>
      </c>
      <c r="AX132" s="14" t="s">
        <v>76</v>
      </c>
      <c r="AY132" s="250" t="s">
        <v>139</v>
      </c>
    </row>
    <row r="133" spans="2:65" s="1" customFormat="1" ht="22.9" customHeight="1">
      <c r="B133" s="42"/>
      <c r="C133" s="204" t="s">
        <v>191</v>
      </c>
      <c r="D133" s="204" t="s">
        <v>142</v>
      </c>
      <c r="E133" s="205" t="s">
        <v>192</v>
      </c>
      <c r="F133" s="206" t="s">
        <v>193</v>
      </c>
      <c r="G133" s="207" t="s">
        <v>154</v>
      </c>
      <c r="H133" s="208">
        <v>34</v>
      </c>
      <c r="I133" s="209"/>
      <c r="J133" s="210">
        <f>ROUND(I133*H133,2)</f>
        <v>0</v>
      </c>
      <c r="K133" s="206" t="s">
        <v>146</v>
      </c>
      <c r="L133" s="62"/>
      <c r="M133" s="211" t="s">
        <v>21</v>
      </c>
      <c r="N133" s="212" t="s">
        <v>44</v>
      </c>
      <c r="O133" s="43"/>
      <c r="P133" s="213">
        <f>O133*H133</f>
        <v>0</v>
      </c>
      <c r="Q133" s="213">
        <v>4.8900000000000002E-3</v>
      </c>
      <c r="R133" s="213">
        <f>Q133*H133</f>
        <v>0.16626000000000002</v>
      </c>
      <c r="S133" s="213">
        <v>0</v>
      </c>
      <c r="T133" s="214">
        <f>S133*H133</f>
        <v>0</v>
      </c>
      <c r="AR133" s="25" t="s">
        <v>147</v>
      </c>
      <c r="AT133" s="25" t="s">
        <v>142</v>
      </c>
      <c r="AU133" s="25" t="s">
        <v>84</v>
      </c>
      <c r="AY133" s="25" t="s">
        <v>139</v>
      </c>
      <c r="BE133" s="215">
        <f>IF(N133="základní",J133,0)</f>
        <v>0</v>
      </c>
      <c r="BF133" s="215">
        <f>IF(N133="snížená",J133,0)</f>
        <v>0</v>
      </c>
      <c r="BG133" s="215">
        <f>IF(N133="zákl. přenesená",J133,0)</f>
        <v>0</v>
      </c>
      <c r="BH133" s="215">
        <f>IF(N133="sníž. přenesená",J133,0)</f>
        <v>0</v>
      </c>
      <c r="BI133" s="215">
        <f>IF(N133="nulová",J133,0)</f>
        <v>0</v>
      </c>
      <c r="BJ133" s="25" t="s">
        <v>84</v>
      </c>
      <c r="BK133" s="215">
        <f>ROUND(I133*H133,2)</f>
        <v>0</v>
      </c>
      <c r="BL133" s="25" t="s">
        <v>147</v>
      </c>
      <c r="BM133" s="25" t="s">
        <v>194</v>
      </c>
    </row>
    <row r="134" spans="2:65" s="1" customFormat="1" ht="27">
      <c r="B134" s="42"/>
      <c r="C134" s="64"/>
      <c r="D134" s="218" t="s">
        <v>177</v>
      </c>
      <c r="E134" s="64"/>
      <c r="F134" s="238" t="s">
        <v>195</v>
      </c>
      <c r="G134" s="64"/>
      <c r="H134" s="64"/>
      <c r="I134" s="173"/>
      <c r="J134" s="64"/>
      <c r="K134" s="64"/>
      <c r="L134" s="62"/>
      <c r="M134" s="239"/>
      <c r="N134" s="43"/>
      <c r="O134" s="43"/>
      <c r="P134" s="43"/>
      <c r="Q134" s="43"/>
      <c r="R134" s="43"/>
      <c r="S134" s="43"/>
      <c r="T134" s="79"/>
      <c r="AT134" s="25" t="s">
        <v>177</v>
      </c>
      <c r="AU134" s="25" t="s">
        <v>84</v>
      </c>
    </row>
    <row r="135" spans="2:65" s="12" customFormat="1" ht="13.5">
      <c r="B135" s="216"/>
      <c r="C135" s="217"/>
      <c r="D135" s="218" t="s">
        <v>149</v>
      </c>
      <c r="E135" s="219" t="s">
        <v>21</v>
      </c>
      <c r="F135" s="220" t="s">
        <v>150</v>
      </c>
      <c r="G135" s="217"/>
      <c r="H135" s="219" t="s">
        <v>21</v>
      </c>
      <c r="I135" s="221"/>
      <c r="J135" s="217"/>
      <c r="K135" s="217"/>
      <c r="L135" s="222"/>
      <c r="M135" s="223"/>
      <c r="N135" s="224"/>
      <c r="O135" s="224"/>
      <c r="P135" s="224"/>
      <c r="Q135" s="224"/>
      <c r="R135" s="224"/>
      <c r="S135" s="224"/>
      <c r="T135" s="225"/>
      <c r="AT135" s="226" t="s">
        <v>149</v>
      </c>
      <c r="AU135" s="226" t="s">
        <v>84</v>
      </c>
      <c r="AV135" s="12" t="s">
        <v>76</v>
      </c>
      <c r="AW135" s="12" t="s">
        <v>35</v>
      </c>
      <c r="AX135" s="12" t="s">
        <v>72</v>
      </c>
      <c r="AY135" s="226" t="s">
        <v>139</v>
      </c>
    </row>
    <row r="136" spans="2:65" s="13" customFormat="1" ht="13.5">
      <c r="B136" s="227"/>
      <c r="C136" s="228"/>
      <c r="D136" s="218" t="s">
        <v>149</v>
      </c>
      <c r="E136" s="229" t="s">
        <v>21</v>
      </c>
      <c r="F136" s="230" t="s">
        <v>156</v>
      </c>
      <c r="G136" s="228"/>
      <c r="H136" s="231">
        <v>34</v>
      </c>
      <c r="I136" s="232"/>
      <c r="J136" s="228"/>
      <c r="K136" s="228"/>
      <c r="L136" s="233"/>
      <c r="M136" s="234"/>
      <c r="N136" s="235"/>
      <c r="O136" s="235"/>
      <c r="P136" s="235"/>
      <c r="Q136" s="235"/>
      <c r="R136" s="235"/>
      <c r="S136" s="235"/>
      <c r="T136" s="236"/>
      <c r="AT136" s="237" t="s">
        <v>149</v>
      </c>
      <c r="AU136" s="237" t="s">
        <v>84</v>
      </c>
      <c r="AV136" s="13" t="s">
        <v>84</v>
      </c>
      <c r="AW136" s="13" t="s">
        <v>35</v>
      </c>
      <c r="AX136" s="13" t="s">
        <v>76</v>
      </c>
      <c r="AY136" s="237" t="s">
        <v>139</v>
      </c>
    </row>
    <row r="137" spans="2:65" s="1" customFormat="1" ht="22.9" customHeight="1">
      <c r="B137" s="42"/>
      <c r="C137" s="204" t="s">
        <v>196</v>
      </c>
      <c r="D137" s="204" t="s">
        <v>142</v>
      </c>
      <c r="E137" s="205" t="s">
        <v>197</v>
      </c>
      <c r="F137" s="206" t="s">
        <v>198</v>
      </c>
      <c r="G137" s="207" t="s">
        <v>154</v>
      </c>
      <c r="H137" s="208">
        <v>6.8</v>
      </c>
      <c r="I137" s="209"/>
      <c r="J137" s="210">
        <f>ROUND(I137*H137,2)</f>
        <v>0</v>
      </c>
      <c r="K137" s="206" t="s">
        <v>146</v>
      </c>
      <c r="L137" s="62"/>
      <c r="M137" s="211" t="s">
        <v>21</v>
      </c>
      <c r="N137" s="212" t="s">
        <v>44</v>
      </c>
      <c r="O137" s="43"/>
      <c r="P137" s="213">
        <f>O137*H137</f>
        <v>0</v>
      </c>
      <c r="Q137" s="213">
        <v>3.0000000000000001E-3</v>
      </c>
      <c r="R137" s="213">
        <f>Q137*H137</f>
        <v>2.0400000000000001E-2</v>
      </c>
      <c r="S137" s="213">
        <v>0</v>
      </c>
      <c r="T137" s="214">
        <f>S137*H137</f>
        <v>0</v>
      </c>
      <c r="AR137" s="25" t="s">
        <v>147</v>
      </c>
      <c r="AT137" s="25" t="s">
        <v>142</v>
      </c>
      <c r="AU137" s="25" t="s">
        <v>84</v>
      </c>
      <c r="AY137" s="25" t="s">
        <v>139</v>
      </c>
      <c r="BE137" s="215">
        <f>IF(N137="základní",J137,0)</f>
        <v>0</v>
      </c>
      <c r="BF137" s="215">
        <f>IF(N137="snížená",J137,0)</f>
        <v>0</v>
      </c>
      <c r="BG137" s="215">
        <f>IF(N137="zákl. přenesená",J137,0)</f>
        <v>0</v>
      </c>
      <c r="BH137" s="215">
        <f>IF(N137="sníž. přenesená",J137,0)</f>
        <v>0</v>
      </c>
      <c r="BI137" s="215">
        <f>IF(N137="nulová",J137,0)</f>
        <v>0</v>
      </c>
      <c r="BJ137" s="25" t="s">
        <v>84</v>
      </c>
      <c r="BK137" s="215">
        <f>ROUND(I137*H137,2)</f>
        <v>0</v>
      </c>
      <c r="BL137" s="25" t="s">
        <v>147</v>
      </c>
      <c r="BM137" s="25" t="s">
        <v>199</v>
      </c>
    </row>
    <row r="138" spans="2:65" s="12" customFormat="1" ht="13.5">
      <c r="B138" s="216"/>
      <c r="C138" s="217"/>
      <c r="D138" s="218" t="s">
        <v>149</v>
      </c>
      <c r="E138" s="219" t="s">
        <v>21</v>
      </c>
      <c r="F138" s="220" t="s">
        <v>150</v>
      </c>
      <c r="G138" s="217"/>
      <c r="H138" s="219" t="s">
        <v>21</v>
      </c>
      <c r="I138" s="221"/>
      <c r="J138" s="217"/>
      <c r="K138" s="217"/>
      <c r="L138" s="222"/>
      <c r="M138" s="223"/>
      <c r="N138" s="224"/>
      <c r="O138" s="224"/>
      <c r="P138" s="224"/>
      <c r="Q138" s="224"/>
      <c r="R138" s="224"/>
      <c r="S138" s="224"/>
      <c r="T138" s="225"/>
      <c r="AT138" s="226" t="s">
        <v>149</v>
      </c>
      <c r="AU138" s="226" t="s">
        <v>84</v>
      </c>
      <c r="AV138" s="12" t="s">
        <v>76</v>
      </c>
      <c r="AW138" s="12" t="s">
        <v>35</v>
      </c>
      <c r="AX138" s="12" t="s">
        <v>72</v>
      </c>
      <c r="AY138" s="226" t="s">
        <v>139</v>
      </c>
    </row>
    <row r="139" spans="2:65" s="13" customFormat="1" ht="13.5">
      <c r="B139" s="227"/>
      <c r="C139" s="228"/>
      <c r="D139" s="218" t="s">
        <v>149</v>
      </c>
      <c r="E139" s="229" t="s">
        <v>21</v>
      </c>
      <c r="F139" s="230" t="s">
        <v>200</v>
      </c>
      <c r="G139" s="228"/>
      <c r="H139" s="231">
        <v>6.8</v>
      </c>
      <c r="I139" s="232"/>
      <c r="J139" s="228"/>
      <c r="K139" s="228"/>
      <c r="L139" s="233"/>
      <c r="M139" s="234"/>
      <c r="N139" s="235"/>
      <c r="O139" s="235"/>
      <c r="P139" s="235"/>
      <c r="Q139" s="235"/>
      <c r="R139" s="235"/>
      <c r="S139" s="235"/>
      <c r="T139" s="236"/>
      <c r="AT139" s="237" t="s">
        <v>149</v>
      </c>
      <c r="AU139" s="237" t="s">
        <v>84</v>
      </c>
      <c r="AV139" s="13" t="s">
        <v>84</v>
      </c>
      <c r="AW139" s="13" t="s">
        <v>35</v>
      </c>
      <c r="AX139" s="13" t="s">
        <v>72</v>
      </c>
      <c r="AY139" s="237" t="s">
        <v>139</v>
      </c>
    </row>
    <row r="140" spans="2:65" s="14" customFormat="1" ht="13.5">
      <c r="B140" s="240"/>
      <c r="C140" s="241"/>
      <c r="D140" s="218" t="s">
        <v>149</v>
      </c>
      <c r="E140" s="242" t="s">
        <v>21</v>
      </c>
      <c r="F140" s="243" t="s">
        <v>182</v>
      </c>
      <c r="G140" s="241"/>
      <c r="H140" s="244">
        <v>6.8</v>
      </c>
      <c r="I140" s="245"/>
      <c r="J140" s="241"/>
      <c r="K140" s="241"/>
      <c r="L140" s="246"/>
      <c r="M140" s="247"/>
      <c r="N140" s="248"/>
      <c r="O140" s="248"/>
      <c r="P140" s="248"/>
      <c r="Q140" s="248"/>
      <c r="R140" s="248"/>
      <c r="S140" s="248"/>
      <c r="T140" s="249"/>
      <c r="AT140" s="250" t="s">
        <v>149</v>
      </c>
      <c r="AU140" s="250" t="s">
        <v>84</v>
      </c>
      <c r="AV140" s="14" t="s">
        <v>147</v>
      </c>
      <c r="AW140" s="14" t="s">
        <v>35</v>
      </c>
      <c r="AX140" s="14" t="s">
        <v>76</v>
      </c>
      <c r="AY140" s="250" t="s">
        <v>139</v>
      </c>
    </row>
    <row r="141" spans="2:65" s="1" customFormat="1" ht="34.15" customHeight="1">
      <c r="B141" s="42"/>
      <c r="C141" s="204" t="s">
        <v>201</v>
      </c>
      <c r="D141" s="204" t="s">
        <v>142</v>
      </c>
      <c r="E141" s="205" t="s">
        <v>202</v>
      </c>
      <c r="F141" s="206" t="s">
        <v>203</v>
      </c>
      <c r="G141" s="207" t="s">
        <v>154</v>
      </c>
      <c r="H141" s="208">
        <v>270.36799999999999</v>
      </c>
      <c r="I141" s="209"/>
      <c r="J141" s="210">
        <f>ROUND(I141*H141,2)</f>
        <v>0</v>
      </c>
      <c r="K141" s="206" t="s">
        <v>146</v>
      </c>
      <c r="L141" s="62"/>
      <c r="M141" s="211" t="s">
        <v>21</v>
      </c>
      <c r="N141" s="212" t="s">
        <v>44</v>
      </c>
      <c r="O141" s="43"/>
      <c r="P141" s="213">
        <f>O141*H141</f>
        <v>0</v>
      </c>
      <c r="Q141" s="213">
        <v>1.7000000000000001E-2</v>
      </c>
      <c r="R141" s="213">
        <f>Q141*H141</f>
        <v>4.5962560000000003</v>
      </c>
      <c r="S141" s="213">
        <v>0</v>
      </c>
      <c r="T141" s="214">
        <f>S141*H141</f>
        <v>0</v>
      </c>
      <c r="AR141" s="25" t="s">
        <v>147</v>
      </c>
      <c r="AT141" s="25" t="s">
        <v>142</v>
      </c>
      <c r="AU141" s="25" t="s">
        <v>84</v>
      </c>
      <c r="AY141" s="25" t="s">
        <v>139</v>
      </c>
      <c r="BE141" s="215">
        <f>IF(N141="základní",J141,0)</f>
        <v>0</v>
      </c>
      <c r="BF141" s="215">
        <f>IF(N141="snížená",J141,0)</f>
        <v>0</v>
      </c>
      <c r="BG141" s="215">
        <f>IF(N141="zákl. přenesená",J141,0)</f>
        <v>0</v>
      </c>
      <c r="BH141" s="215">
        <f>IF(N141="sníž. přenesená",J141,0)</f>
        <v>0</v>
      </c>
      <c r="BI141" s="215">
        <f>IF(N141="nulová",J141,0)</f>
        <v>0</v>
      </c>
      <c r="BJ141" s="25" t="s">
        <v>84</v>
      </c>
      <c r="BK141" s="215">
        <f>ROUND(I141*H141,2)</f>
        <v>0</v>
      </c>
      <c r="BL141" s="25" t="s">
        <v>147</v>
      </c>
      <c r="BM141" s="25" t="s">
        <v>204</v>
      </c>
    </row>
    <row r="142" spans="2:65" s="1" customFormat="1" ht="40.5">
      <c r="B142" s="42"/>
      <c r="C142" s="64"/>
      <c r="D142" s="218" t="s">
        <v>177</v>
      </c>
      <c r="E142" s="64"/>
      <c r="F142" s="238" t="s">
        <v>178</v>
      </c>
      <c r="G142" s="64"/>
      <c r="H142" s="64"/>
      <c r="I142" s="173"/>
      <c r="J142" s="64"/>
      <c r="K142" s="64"/>
      <c r="L142" s="62"/>
      <c r="M142" s="239"/>
      <c r="N142" s="43"/>
      <c r="O142" s="43"/>
      <c r="P142" s="43"/>
      <c r="Q142" s="43"/>
      <c r="R142" s="43"/>
      <c r="S142" s="43"/>
      <c r="T142" s="79"/>
      <c r="AT142" s="25" t="s">
        <v>177</v>
      </c>
      <c r="AU142" s="25" t="s">
        <v>84</v>
      </c>
    </row>
    <row r="143" spans="2:65" s="12" customFormat="1" ht="13.5">
      <c r="B143" s="216"/>
      <c r="C143" s="217"/>
      <c r="D143" s="218" t="s">
        <v>149</v>
      </c>
      <c r="E143" s="219" t="s">
        <v>21</v>
      </c>
      <c r="F143" s="220" t="s">
        <v>150</v>
      </c>
      <c r="G143" s="217"/>
      <c r="H143" s="219" t="s">
        <v>21</v>
      </c>
      <c r="I143" s="221"/>
      <c r="J143" s="217"/>
      <c r="K143" s="217"/>
      <c r="L143" s="222"/>
      <c r="M143" s="223"/>
      <c r="N143" s="224"/>
      <c r="O143" s="224"/>
      <c r="P143" s="224"/>
      <c r="Q143" s="224"/>
      <c r="R143" s="224"/>
      <c r="S143" s="224"/>
      <c r="T143" s="225"/>
      <c r="AT143" s="226" t="s">
        <v>149</v>
      </c>
      <c r="AU143" s="226" t="s">
        <v>84</v>
      </c>
      <c r="AV143" s="12" t="s">
        <v>76</v>
      </c>
      <c r="AW143" s="12" t="s">
        <v>35</v>
      </c>
      <c r="AX143" s="12" t="s">
        <v>72</v>
      </c>
      <c r="AY143" s="226" t="s">
        <v>139</v>
      </c>
    </row>
    <row r="144" spans="2:65" s="13" customFormat="1" ht="13.5">
      <c r="B144" s="227"/>
      <c r="C144" s="228"/>
      <c r="D144" s="218" t="s">
        <v>149</v>
      </c>
      <c r="E144" s="229" t="s">
        <v>21</v>
      </c>
      <c r="F144" s="230" t="s">
        <v>205</v>
      </c>
      <c r="G144" s="228"/>
      <c r="H144" s="231">
        <v>36.799999999999997</v>
      </c>
      <c r="I144" s="232"/>
      <c r="J144" s="228"/>
      <c r="K144" s="228"/>
      <c r="L144" s="233"/>
      <c r="M144" s="234"/>
      <c r="N144" s="235"/>
      <c r="O144" s="235"/>
      <c r="P144" s="235"/>
      <c r="Q144" s="235"/>
      <c r="R144" s="235"/>
      <c r="S144" s="235"/>
      <c r="T144" s="236"/>
      <c r="AT144" s="237" t="s">
        <v>149</v>
      </c>
      <c r="AU144" s="237" t="s">
        <v>84</v>
      </c>
      <c r="AV144" s="13" t="s">
        <v>84</v>
      </c>
      <c r="AW144" s="13" t="s">
        <v>35</v>
      </c>
      <c r="AX144" s="13" t="s">
        <v>72</v>
      </c>
      <c r="AY144" s="237" t="s">
        <v>139</v>
      </c>
    </row>
    <row r="145" spans="2:65" s="13" customFormat="1" ht="13.5">
      <c r="B145" s="227"/>
      <c r="C145" s="228"/>
      <c r="D145" s="218" t="s">
        <v>149</v>
      </c>
      <c r="E145" s="229" t="s">
        <v>21</v>
      </c>
      <c r="F145" s="230" t="s">
        <v>206</v>
      </c>
      <c r="G145" s="228"/>
      <c r="H145" s="231">
        <v>6.48</v>
      </c>
      <c r="I145" s="232"/>
      <c r="J145" s="228"/>
      <c r="K145" s="228"/>
      <c r="L145" s="233"/>
      <c r="M145" s="234"/>
      <c r="N145" s="235"/>
      <c r="O145" s="235"/>
      <c r="P145" s="235"/>
      <c r="Q145" s="235"/>
      <c r="R145" s="235"/>
      <c r="S145" s="235"/>
      <c r="T145" s="236"/>
      <c r="AT145" s="237" t="s">
        <v>149</v>
      </c>
      <c r="AU145" s="237" t="s">
        <v>84</v>
      </c>
      <c r="AV145" s="13" t="s">
        <v>84</v>
      </c>
      <c r="AW145" s="13" t="s">
        <v>35</v>
      </c>
      <c r="AX145" s="13" t="s">
        <v>72</v>
      </c>
      <c r="AY145" s="237" t="s">
        <v>139</v>
      </c>
    </row>
    <row r="146" spans="2:65" s="13" customFormat="1" ht="13.5">
      <c r="B146" s="227"/>
      <c r="C146" s="228"/>
      <c r="D146" s="218" t="s">
        <v>149</v>
      </c>
      <c r="E146" s="229" t="s">
        <v>21</v>
      </c>
      <c r="F146" s="230" t="s">
        <v>207</v>
      </c>
      <c r="G146" s="228"/>
      <c r="H146" s="231">
        <v>151</v>
      </c>
      <c r="I146" s="232"/>
      <c r="J146" s="228"/>
      <c r="K146" s="228"/>
      <c r="L146" s="233"/>
      <c r="M146" s="234"/>
      <c r="N146" s="235"/>
      <c r="O146" s="235"/>
      <c r="P146" s="235"/>
      <c r="Q146" s="235"/>
      <c r="R146" s="235"/>
      <c r="S146" s="235"/>
      <c r="T146" s="236"/>
      <c r="AT146" s="237" t="s">
        <v>149</v>
      </c>
      <c r="AU146" s="237" t="s">
        <v>84</v>
      </c>
      <c r="AV146" s="13" t="s">
        <v>84</v>
      </c>
      <c r="AW146" s="13" t="s">
        <v>35</v>
      </c>
      <c r="AX146" s="13" t="s">
        <v>72</v>
      </c>
      <c r="AY146" s="237" t="s">
        <v>139</v>
      </c>
    </row>
    <row r="147" spans="2:65" s="13" customFormat="1" ht="13.5">
      <c r="B147" s="227"/>
      <c r="C147" s="228"/>
      <c r="D147" s="218" t="s">
        <v>149</v>
      </c>
      <c r="E147" s="229" t="s">
        <v>21</v>
      </c>
      <c r="F147" s="230" t="s">
        <v>208</v>
      </c>
      <c r="G147" s="228"/>
      <c r="H147" s="231">
        <v>149</v>
      </c>
      <c r="I147" s="232"/>
      <c r="J147" s="228"/>
      <c r="K147" s="228"/>
      <c r="L147" s="233"/>
      <c r="M147" s="234"/>
      <c r="N147" s="235"/>
      <c r="O147" s="235"/>
      <c r="P147" s="235"/>
      <c r="Q147" s="235"/>
      <c r="R147" s="235"/>
      <c r="S147" s="235"/>
      <c r="T147" s="236"/>
      <c r="AT147" s="237" t="s">
        <v>149</v>
      </c>
      <c r="AU147" s="237" t="s">
        <v>84</v>
      </c>
      <c r="AV147" s="13" t="s">
        <v>84</v>
      </c>
      <c r="AW147" s="13" t="s">
        <v>35</v>
      </c>
      <c r="AX147" s="13" t="s">
        <v>72</v>
      </c>
      <c r="AY147" s="237" t="s">
        <v>139</v>
      </c>
    </row>
    <row r="148" spans="2:65" s="13" customFormat="1" ht="13.5">
      <c r="B148" s="227"/>
      <c r="C148" s="228"/>
      <c r="D148" s="218" t="s">
        <v>149</v>
      </c>
      <c r="E148" s="229" t="s">
        <v>21</v>
      </c>
      <c r="F148" s="230" t="s">
        <v>209</v>
      </c>
      <c r="G148" s="228"/>
      <c r="H148" s="231">
        <v>-19.2</v>
      </c>
      <c r="I148" s="232"/>
      <c r="J148" s="228"/>
      <c r="K148" s="228"/>
      <c r="L148" s="233"/>
      <c r="M148" s="234"/>
      <c r="N148" s="235"/>
      <c r="O148" s="235"/>
      <c r="P148" s="235"/>
      <c r="Q148" s="235"/>
      <c r="R148" s="235"/>
      <c r="S148" s="235"/>
      <c r="T148" s="236"/>
      <c r="AT148" s="237" t="s">
        <v>149</v>
      </c>
      <c r="AU148" s="237" t="s">
        <v>84</v>
      </c>
      <c r="AV148" s="13" t="s">
        <v>84</v>
      </c>
      <c r="AW148" s="13" t="s">
        <v>35</v>
      </c>
      <c r="AX148" s="13" t="s">
        <v>72</v>
      </c>
      <c r="AY148" s="237" t="s">
        <v>139</v>
      </c>
    </row>
    <row r="149" spans="2:65" s="13" customFormat="1" ht="13.5">
      <c r="B149" s="227"/>
      <c r="C149" s="228"/>
      <c r="D149" s="218" t="s">
        <v>149</v>
      </c>
      <c r="E149" s="229" t="s">
        <v>21</v>
      </c>
      <c r="F149" s="230" t="s">
        <v>210</v>
      </c>
      <c r="G149" s="228"/>
      <c r="H149" s="231">
        <v>-28.544</v>
      </c>
      <c r="I149" s="232"/>
      <c r="J149" s="228"/>
      <c r="K149" s="228"/>
      <c r="L149" s="233"/>
      <c r="M149" s="234"/>
      <c r="N149" s="235"/>
      <c r="O149" s="235"/>
      <c r="P149" s="235"/>
      <c r="Q149" s="235"/>
      <c r="R149" s="235"/>
      <c r="S149" s="235"/>
      <c r="T149" s="236"/>
      <c r="AT149" s="237" t="s">
        <v>149</v>
      </c>
      <c r="AU149" s="237" t="s">
        <v>84</v>
      </c>
      <c r="AV149" s="13" t="s">
        <v>84</v>
      </c>
      <c r="AW149" s="13" t="s">
        <v>35</v>
      </c>
      <c r="AX149" s="13" t="s">
        <v>72</v>
      </c>
      <c r="AY149" s="237" t="s">
        <v>139</v>
      </c>
    </row>
    <row r="150" spans="2:65" s="13" customFormat="1" ht="13.5">
      <c r="B150" s="227"/>
      <c r="C150" s="228"/>
      <c r="D150" s="218" t="s">
        <v>149</v>
      </c>
      <c r="E150" s="229" t="s">
        <v>21</v>
      </c>
      <c r="F150" s="230" t="s">
        <v>211</v>
      </c>
      <c r="G150" s="228"/>
      <c r="H150" s="231">
        <v>-12.608000000000001</v>
      </c>
      <c r="I150" s="232"/>
      <c r="J150" s="228"/>
      <c r="K150" s="228"/>
      <c r="L150" s="233"/>
      <c r="M150" s="234"/>
      <c r="N150" s="235"/>
      <c r="O150" s="235"/>
      <c r="P150" s="235"/>
      <c r="Q150" s="235"/>
      <c r="R150" s="235"/>
      <c r="S150" s="235"/>
      <c r="T150" s="236"/>
      <c r="AT150" s="237" t="s">
        <v>149</v>
      </c>
      <c r="AU150" s="237" t="s">
        <v>84</v>
      </c>
      <c r="AV150" s="13" t="s">
        <v>84</v>
      </c>
      <c r="AW150" s="13" t="s">
        <v>35</v>
      </c>
      <c r="AX150" s="13" t="s">
        <v>72</v>
      </c>
      <c r="AY150" s="237" t="s">
        <v>139</v>
      </c>
    </row>
    <row r="151" spans="2:65" s="13" customFormat="1" ht="13.5">
      <c r="B151" s="227"/>
      <c r="C151" s="228"/>
      <c r="D151" s="218" t="s">
        <v>149</v>
      </c>
      <c r="E151" s="229" t="s">
        <v>21</v>
      </c>
      <c r="F151" s="230" t="s">
        <v>212</v>
      </c>
      <c r="G151" s="228"/>
      <c r="H151" s="231">
        <v>-15.6</v>
      </c>
      <c r="I151" s="232"/>
      <c r="J151" s="228"/>
      <c r="K151" s="228"/>
      <c r="L151" s="233"/>
      <c r="M151" s="234"/>
      <c r="N151" s="235"/>
      <c r="O151" s="235"/>
      <c r="P151" s="235"/>
      <c r="Q151" s="235"/>
      <c r="R151" s="235"/>
      <c r="S151" s="235"/>
      <c r="T151" s="236"/>
      <c r="AT151" s="237" t="s">
        <v>149</v>
      </c>
      <c r="AU151" s="237" t="s">
        <v>84</v>
      </c>
      <c r="AV151" s="13" t="s">
        <v>84</v>
      </c>
      <c r="AW151" s="13" t="s">
        <v>35</v>
      </c>
      <c r="AX151" s="13" t="s">
        <v>72</v>
      </c>
      <c r="AY151" s="237" t="s">
        <v>139</v>
      </c>
    </row>
    <row r="152" spans="2:65" s="13" customFormat="1" ht="13.5">
      <c r="B152" s="227"/>
      <c r="C152" s="228"/>
      <c r="D152" s="218" t="s">
        <v>149</v>
      </c>
      <c r="E152" s="229" t="s">
        <v>21</v>
      </c>
      <c r="F152" s="230" t="s">
        <v>213</v>
      </c>
      <c r="G152" s="228"/>
      <c r="H152" s="231">
        <v>9.84</v>
      </c>
      <c r="I152" s="232"/>
      <c r="J152" s="228"/>
      <c r="K152" s="228"/>
      <c r="L152" s="233"/>
      <c r="M152" s="234"/>
      <c r="N152" s="235"/>
      <c r="O152" s="235"/>
      <c r="P152" s="235"/>
      <c r="Q152" s="235"/>
      <c r="R152" s="235"/>
      <c r="S152" s="235"/>
      <c r="T152" s="236"/>
      <c r="AT152" s="237" t="s">
        <v>149</v>
      </c>
      <c r="AU152" s="237" t="s">
        <v>84</v>
      </c>
      <c r="AV152" s="13" t="s">
        <v>84</v>
      </c>
      <c r="AW152" s="13" t="s">
        <v>35</v>
      </c>
      <c r="AX152" s="13" t="s">
        <v>72</v>
      </c>
      <c r="AY152" s="237" t="s">
        <v>139</v>
      </c>
    </row>
    <row r="153" spans="2:65" s="15" customFormat="1" ht="13.5">
      <c r="B153" s="251"/>
      <c r="C153" s="252"/>
      <c r="D153" s="218" t="s">
        <v>149</v>
      </c>
      <c r="E153" s="253" t="s">
        <v>21</v>
      </c>
      <c r="F153" s="254" t="s">
        <v>189</v>
      </c>
      <c r="G153" s="252"/>
      <c r="H153" s="255">
        <v>277.16800000000001</v>
      </c>
      <c r="I153" s="256"/>
      <c r="J153" s="252"/>
      <c r="K153" s="252"/>
      <c r="L153" s="257"/>
      <c r="M153" s="258"/>
      <c r="N153" s="259"/>
      <c r="O153" s="259"/>
      <c r="P153" s="259"/>
      <c r="Q153" s="259"/>
      <c r="R153" s="259"/>
      <c r="S153" s="259"/>
      <c r="T153" s="260"/>
      <c r="AT153" s="261" t="s">
        <v>149</v>
      </c>
      <c r="AU153" s="261" t="s">
        <v>84</v>
      </c>
      <c r="AV153" s="15" t="s">
        <v>140</v>
      </c>
      <c r="AW153" s="15" t="s">
        <v>35</v>
      </c>
      <c r="AX153" s="15" t="s">
        <v>72</v>
      </c>
      <c r="AY153" s="261" t="s">
        <v>139</v>
      </c>
    </row>
    <row r="154" spans="2:65" s="12" customFormat="1" ht="13.5">
      <c r="B154" s="216"/>
      <c r="C154" s="217"/>
      <c r="D154" s="218" t="s">
        <v>149</v>
      </c>
      <c r="E154" s="219" t="s">
        <v>21</v>
      </c>
      <c r="F154" s="220" t="s">
        <v>214</v>
      </c>
      <c r="G154" s="217"/>
      <c r="H154" s="219" t="s">
        <v>21</v>
      </c>
      <c r="I154" s="221"/>
      <c r="J154" s="217"/>
      <c r="K154" s="217"/>
      <c r="L154" s="222"/>
      <c r="M154" s="223"/>
      <c r="N154" s="224"/>
      <c r="O154" s="224"/>
      <c r="P154" s="224"/>
      <c r="Q154" s="224"/>
      <c r="R154" s="224"/>
      <c r="S154" s="224"/>
      <c r="T154" s="225"/>
      <c r="AT154" s="226" t="s">
        <v>149</v>
      </c>
      <c r="AU154" s="226" t="s">
        <v>84</v>
      </c>
      <c r="AV154" s="12" t="s">
        <v>76</v>
      </c>
      <c r="AW154" s="12" t="s">
        <v>35</v>
      </c>
      <c r="AX154" s="12" t="s">
        <v>72</v>
      </c>
      <c r="AY154" s="226" t="s">
        <v>139</v>
      </c>
    </row>
    <row r="155" spans="2:65" s="13" customFormat="1" ht="13.5">
      <c r="B155" s="227"/>
      <c r="C155" s="228"/>
      <c r="D155" s="218" t="s">
        <v>149</v>
      </c>
      <c r="E155" s="229" t="s">
        <v>21</v>
      </c>
      <c r="F155" s="230" t="s">
        <v>215</v>
      </c>
      <c r="G155" s="228"/>
      <c r="H155" s="231">
        <v>-6.8</v>
      </c>
      <c r="I155" s="232"/>
      <c r="J155" s="228"/>
      <c r="K155" s="228"/>
      <c r="L155" s="233"/>
      <c r="M155" s="234"/>
      <c r="N155" s="235"/>
      <c r="O155" s="235"/>
      <c r="P155" s="235"/>
      <c r="Q155" s="235"/>
      <c r="R155" s="235"/>
      <c r="S155" s="235"/>
      <c r="T155" s="236"/>
      <c r="AT155" s="237" t="s">
        <v>149</v>
      </c>
      <c r="AU155" s="237" t="s">
        <v>84</v>
      </c>
      <c r="AV155" s="13" t="s">
        <v>84</v>
      </c>
      <c r="AW155" s="13" t="s">
        <v>35</v>
      </c>
      <c r="AX155" s="13" t="s">
        <v>72</v>
      </c>
      <c r="AY155" s="237" t="s">
        <v>139</v>
      </c>
    </row>
    <row r="156" spans="2:65" s="14" customFormat="1" ht="13.5">
      <c r="B156" s="240"/>
      <c r="C156" s="241"/>
      <c r="D156" s="218" t="s">
        <v>149</v>
      </c>
      <c r="E156" s="242" t="s">
        <v>21</v>
      </c>
      <c r="F156" s="243" t="s">
        <v>182</v>
      </c>
      <c r="G156" s="241"/>
      <c r="H156" s="244">
        <v>270.36799999999999</v>
      </c>
      <c r="I156" s="245"/>
      <c r="J156" s="241"/>
      <c r="K156" s="241"/>
      <c r="L156" s="246"/>
      <c r="M156" s="247"/>
      <c r="N156" s="248"/>
      <c r="O156" s="248"/>
      <c r="P156" s="248"/>
      <c r="Q156" s="248"/>
      <c r="R156" s="248"/>
      <c r="S156" s="248"/>
      <c r="T156" s="249"/>
      <c r="AT156" s="250" t="s">
        <v>149</v>
      </c>
      <c r="AU156" s="250" t="s">
        <v>84</v>
      </c>
      <c r="AV156" s="14" t="s">
        <v>147</v>
      </c>
      <c r="AW156" s="14" t="s">
        <v>35</v>
      </c>
      <c r="AX156" s="14" t="s">
        <v>76</v>
      </c>
      <c r="AY156" s="250" t="s">
        <v>139</v>
      </c>
    </row>
    <row r="157" spans="2:65" s="1" customFormat="1" ht="22.9" customHeight="1">
      <c r="B157" s="42"/>
      <c r="C157" s="204" t="s">
        <v>216</v>
      </c>
      <c r="D157" s="204" t="s">
        <v>142</v>
      </c>
      <c r="E157" s="205" t="s">
        <v>217</v>
      </c>
      <c r="F157" s="206" t="s">
        <v>218</v>
      </c>
      <c r="G157" s="207" t="s">
        <v>154</v>
      </c>
      <c r="H157" s="208">
        <v>156.94399999999999</v>
      </c>
      <c r="I157" s="209"/>
      <c r="J157" s="210">
        <f>ROUND(I157*H157,2)</f>
        <v>0</v>
      </c>
      <c r="K157" s="206" t="s">
        <v>146</v>
      </c>
      <c r="L157" s="62"/>
      <c r="M157" s="211" t="s">
        <v>21</v>
      </c>
      <c r="N157" s="212" t="s">
        <v>44</v>
      </c>
      <c r="O157" s="43"/>
      <c r="P157" s="213">
        <f>O157*H157</f>
        <v>0</v>
      </c>
      <c r="Q157" s="213">
        <v>2.1000000000000001E-2</v>
      </c>
      <c r="R157" s="213">
        <f>Q157*H157</f>
        <v>3.2958240000000001</v>
      </c>
      <c r="S157" s="213">
        <v>0</v>
      </c>
      <c r="T157" s="214">
        <f>S157*H157</f>
        <v>0</v>
      </c>
      <c r="AR157" s="25" t="s">
        <v>147</v>
      </c>
      <c r="AT157" s="25" t="s">
        <v>142</v>
      </c>
      <c r="AU157" s="25" t="s">
        <v>84</v>
      </c>
      <c r="AY157" s="25" t="s">
        <v>139</v>
      </c>
      <c r="BE157" s="215">
        <f>IF(N157="základní",J157,0)</f>
        <v>0</v>
      </c>
      <c r="BF157" s="215">
        <f>IF(N157="snížená",J157,0)</f>
        <v>0</v>
      </c>
      <c r="BG157" s="215">
        <f>IF(N157="zákl. přenesená",J157,0)</f>
        <v>0</v>
      </c>
      <c r="BH157" s="215">
        <f>IF(N157="sníž. přenesená",J157,0)</f>
        <v>0</v>
      </c>
      <c r="BI157" s="215">
        <f>IF(N157="nulová",J157,0)</f>
        <v>0</v>
      </c>
      <c r="BJ157" s="25" t="s">
        <v>84</v>
      </c>
      <c r="BK157" s="215">
        <f>ROUND(I157*H157,2)</f>
        <v>0</v>
      </c>
      <c r="BL157" s="25" t="s">
        <v>147</v>
      </c>
      <c r="BM157" s="25" t="s">
        <v>219</v>
      </c>
    </row>
    <row r="158" spans="2:65" s="1" customFormat="1" ht="81">
      <c r="B158" s="42"/>
      <c r="C158" s="64"/>
      <c r="D158" s="218" t="s">
        <v>177</v>
      </c>
      <c r="E158" s="64"/>
      <c r="F158" s="238" t="s">
        <v>220</v>
      </c>
      <c r="G158" s="64"/>
      <c r="H158" s="64"/>
      <c r="I158" s="173"/>
      <c r="J158" s="64"/>
      <c r="K158" s="64"/>
      <c r="L158" s="62"/>
      <c r="M158" s="239"/>
      <c r="N158" s="43"/>
      <c r="O158" s="43"/>
      <c r="P158" s="43"/>
      <c r="Q158" s="43"/>
      <c r="R158" s="43"/>
      <c r="S158" s="43"/>
      <c r="T158" s="79"/>
      <c r="AT158" s="25" t="s">
        <v>177</v>
      </c>
      <c r="AU158" s="25" t="s">
        <v>84</v>
      </c>
    </row>
    <row r="159" spans="2:65" s="12" customFormat="1" ht="13.5">
      <c r="B159" s="216"/>
      <c r="C159" s="217"/>
      <c r="D159" s="218" t="s">
        <v>149</v>
      </c>
      <c r="E159" s="219" t="s">
        <v>21</v>
      </c>
      <c r="F159" s="220" t="s">
        <v>150</v>
      </c>
      <c r="G159" s="217"/>
      <c r="H159" s="219" t="s">
        <v>21</v>
      </c>
      <c r="I159" s="221"/>
      <c r="J159" s="217"/>
      <c r="K159" s="217"/>
      <c r="L159" s="222"/>
      <c r="M159" s="223"/>
      <c r="N159" s="224"/>
      <c r="O159" s="224"/>
      <c r="P159" s="224"/>
      <c r="Q159" s="224"/>
      <c r="R159" s="224"/>
      <c r="S159" s="224"/>
      <c r="T159" s="225"/>
      <c r="AT159" s="226" t="s">
        <v>149</v>
      </c>
      <c r="AU159" s="226" t="s">
        <v>84</v>
      </c>
      <c r="AV159" s="12" t="s">
        <v>76</v>
      </c>
      <c r="AW159" s="12" t="s">
        <v>35</v>
      </c>
      <c r="AX159" s="12" t="s">
        <v>72</v>
      </c>
      <c r="AY159" s="226" t="s">
        <v>139</v>
      </c>
    </row>
    <row r="160" spans="2:65" s="13" customFormat="1" ht="13.5">
      <c r="B160" s="227"/>
      <c r="C160" s="228"/>
      <c r="D160" s="218" t="s">
        <v>149</v>
      </c>
      <c r="E160" s="229" t="s">
        <v>21</v>
      </c>
      <c r="F160" s="230" t="s">
        <v>187</v>
      </c>
      <c r="G160" s="228"/>
      <c r="H160" s="231">
        <v>147.19999999999999</v>
      </c>
      <c r="I160" s="232"/>
      <c r="J160" s="228"/>
      <c r="K160" s="228"/>
      <c r="L160" s="233"/>
      <c r="M160" s="234"/>
      <c r="N160" s="235"/>
      <c r="O160" s="235"/>
      <c r="P160" s="235"/>
      <c r="Q160" s="235"/>
      <c r="R160" s="235"/>
      <c r="S160" s="235"/>
      <c r="T160" s="236"/>
      <c r="AT160" s="237" t="s">
        <v>149</v>
      </c>
      <c r="AU160" s="237" t="s">
        <v>84</v>
      </c>
      <c r="AV160" s="13" t="s">
        <v>84</v>
      </c>
      <c r="AW160" s="13" t="s">
        <v>35</v>
      </c>
      <c r="AX160" s="13" t="s">
        <v>72</v>
      </c>
      <c r="AY160" s="237" t="s">
        <v>139</v>
      </c>
    </row>
    <row r="161" spans="2:65" s="13" customFormat="1" ht="13.5">
      <c r="B161" s="227"/>
      <c r="C161" s="228"/>
      <c r="D161" s="218" t="s">
        <v>149</v>
      </c>
      <c r="E161" s="229" t="s">
        <v>21</v>
      </c>
      <c r="F161" s="230" t="s">
        <v>188</v>
      </c>
      <c r="G161" s="228"/>
      <c r="H161" s="231">
        <v>-9.4559999999999995</v>
      </c>
      <c r="I161" s="232"/>
      <c r="J161" s="228"/>
      <c r="K161" s="228"/>
      <c r="L161" s="233"/>
      <c r="M161" s="234"/>
      <c r="N161" s="235"/>
      <c r="O161" s="235"/>
      <c r="P161" s="235"/>
      <c r="Q161" s="235"/>
      <c r="R161" s="235"/>
      <c r="S161" s="235"/>
      <c r="T161" s="236"/>
      <c r="AT161" s="237" t="s">
        <v>149</v>
      </c>
      <c r="AU161" s="237" t="s">
        <v>84</v>
      </c>
      <c r="AV161" s="13" t="s">
        <v>84</v>
      </c>
      <c r="AW161" s="13" t="s">
        <v>35</v>
      </c>
      <c r="AX161" s="13" t="s">
        <v>72</v>
      </c>
      <c r="AY161" s="237" t="s">
        <v>139</v>
      </c>
    </row>
    <row r="162" spans="2:65" s="15" customFormat="1" ht="13.5">
      <c r="B162" s="251"/>
      <c r="C162" s="252"/>
      <c r="D162" s="218" t="s">
        <v>149</v>
      </c>
      <c r="E162" s="253" t="s">
        <v>21</v>
      </c>
      <c r="F162" s="254" t="s">
        <v>189</v>
      </c>
      <c r="G162" s="252"/>
      <c r="H162" s="255">
        <v>137.744</v>
      </c>
      <c r="I162" s="256"/>
      <c r="J162" s="252"/>
      <c r="K162" s="252"/>
      <c r="L162" s="257"/>
      <c r="M162" s="258"/>
      <c r="N162" s="259"/>
      <c r="O162" s="259"/>
      <c r="P162" s="259"/>
      <c r="Q162" s="259"/>
      <c r="R162" s="259"/>
      <c r="S162" s="259"/>
      <c r="T162" s="260"/>
      <c r="AT162" s="261" t="s">
        <v>149</v>
      </c>
      <c r="AU162" s="261" t="s">
        <v>84</v>
      </c>
      <c r="AV162" s="15" t="s">
        <v>140</v>
      </c>
      <c r="AW162" s="15" t="s">
        <v>35</v>
      </c>
      <c r="AX162" s="15" t="s">
        <v>72</v>
      </c>
      <c r="AY162" s="261" t="s">
        <v>139</v>
      </c>
    </row>
    <row r="163" spans="2:65" s="13" customFormat="1" ht="13.5">
      <c r="B163" s="227"/>
      <c r="C163" s="228"/>
      <c r="D163" s="218" t="s">
        <v>149</v>
      </c>
      <c r="E163" s="229" t="s">
        <v>21</v>
      </c>
      <c r="F163" s="230" t="s">
        <v>190</v>
      </c>
      <c r="G163" s="228"/>
      <c r="H163" s="231">
        <v>19.2</v>
      </c>
      <c r="I163" s="232"/>
      <c r="J163" s="228"/>
      <c r="K163" s="228"/>
      <c r="L163" s="233"/>
      <c r="M163" s="234"/>
      <c r="N163" s="235"/>
      <c r="O163" s="235"/>
      <c r="P163" s="235"/>
      <c r="Q163" s="235"/>
      <c r="R163" s="235"/>
      <c r="S163" s="235"/>
      <c r="T163" s="236"/>
      <c r="AT163" s="237" t="s">
        <v>149</v>
      </c>
      <c r="AU163" s="237" t="s">
        <v>84</v>
      </c>
      <c r="AV163" s="13" t="s">
        <v>84</v>
      </c>
      <c r="AW163" s="13" t="s">
        <v>35</v>
      </c>
      <c r="AX163" s="13" t="s">
        <v>72</v>
      </c>
      <c r="AY163" s="237" t="s">
        <v>139</v>
      </c>
    </row>
    <row r="164" spans="2:65" s="15" customFormat="1" ht="13.5">
      <c r="B164" s="251"/>
      <c r="C164" s="252"/>
      <c r="D164" s="218" t="s">
        <v>149</v>
      </c>
      <c r="E164" s="253" t="s">
        <v>21</v>
      </c>
      <c r="F164" s="254" t="s">
        <v>189</v>
      </c>
      <c r="G164" s="252"/>
      <c r="H164" s="255">
        <v>19.2</v>
      </c>
      <c r="I164" s="256"/>
      <c r="J164" s="252"/>
      <c r="K164" s="252"/>
      <c r="L164" s="257"/>
      <c r="M164" s="258"/>
      <c r="N164" s="259"/>
      <c r="O164" s="259"/>
      <c r="P164" s="259"/>
      <c r="Q164" s="259"/>
      <c r="R164" s="259"/>
      <c r="S164" s="259"/>
      <c r="T164" s="260"/>
      <c r="AT164" s="261" t="s">
        <v>149</v>
      </c>
      <c r="AU164" s="261" t="s">
        <v>84</v>
      </c>
      <c r="AV164" s="15" t="s">
        <v>140</v>
      </c>
      <c r="AW164" s="15" t="s">
        <v>35</v>
      </c>
      <c r="AX164" s="15" t="s">
        <v>72</v>
      </c>
      <c r="AY164" s="261" t="s">
        <v>139</v>
      </c>
    </row>
    <row r="165" spans="2:65" s="14" customFormat="1" ht="13.5">
      <c r="B165" s="240"/>
      <c r="C165" s="241"/>
      <c r="D165" s="218" t="s">
        <v>149</v>
      </c>
      <c r="E165" s="242" t="s">
        <v>21</v>
      </c>
      <c r="F165" s="243" t="s">
        <v>182</v>
      </c>
      <c r="G165" s="241"/>
      <c r="H165" s="244">
        <v>156.94399999999999</v>
      </c>
      <c r="I165" s="245"/>
      <c r="J165" s="241"/>
      <c r="K165" s="241"/>
      <c r="L165" s="246"/>
      <c r="M165" s="247"/>
      <c r="N165" s="248"/>
      <c r="O165" s="248"/>
      <c r="P165" s="248"/>
      <c r="Q165" s="248"/>
      <c r="R165" s="248"/>
      <c r="S165" s="248"/>
      <c r="T165" s="249"/>
      <c r="AT165" s="250" t="s">
        <v>149</v>
      </c>
      <c r="AU165" s="250" t="s">
        <v>84</v>
      </c>
      <c r="AV165" s="14" t="s">
        <v>147</v>
      </c>
      <c r="AW165" s="14" t="s">
        <v>35</v>
      </c>
      <c r="AX165" s="14" t="s">
        <v>76</v>
      </c>
      <c r="AY165" s="250" t="s">
        <v>139</v>
      </c>
    </row>
    <row r="166" spans="2:65" s="1" customFormat="1" ht="22.9" customHeight="1">
      <c r="B166" s="42"/>
      <c r="C166" s="204" t="s">
        <v>221</v>
      </c>
      <c r="D166" s="204" t="s">
        <v>142</v>
      </c>
      <c r="E166" s="205" t="s">
        <v>222</v>
      </c>
      <c r="F166" s="206" t="s">
        <v>223</v>
      </c>
      <c r="G166" s="207" t="s">
        <v>154</v>
      </c>
      <c r="H166" s="208">
        <v>160</v>
      </c>
      <c r="I166" s="209"/>
      <c r="J166" s="210">
        <f>ROUND(I166*H166,2)</f>
        <v>0</v>
      </c>
      <c r="K166" s="206" t="s">
        <v>146</v>
      </c>
      <c r="L166" s="62"/>
      <c r="M166" s="211" t="s">
        <v>21</v>
      </c>
      <c r="N166" s="212" t="s">
        <v>44</v>
      </c>
      <c r="O166" s="43"/>
      <c r="P166" s="213">
        <f>O166*H166</f>
        <v>0</v>
      </c>
      <c r="Q166" s="213">
        <v>1.21E-4</v>
      </c>
      <c r="R166" s="213">
        <f>Q166*H166</f>
        <v>1.9359999999999999E-2</v>
      </c>
      <c r="S166" s="213">
        <v>0</v>
      </c>
      <c r="T166" s="214">
        <f>S166*H166</f>
        <v>0</v>
      </c>
      <c r="AR166" s="25" t="s">
        <v>147</v>
      </c>
      <c r="AT166" s="25" t="s">
        <v>142</v>
      </c>
      <c r="AU166" s="25" t="s">
        <v>84</v>
      </c>
      <c r="AY166" s="25" t="s">
        <v>139</v>
      </c>
      <c r="BE166" s="215">
        <f>IF(N166="základní",J166,0)</f>
        <v>0</v>
      </c>
      <c r="BF166" s="215">
        <f>IF(N166="snížená",J166,0)</f>
        <v>0</v>
      </c>
      <c r="BG166" s="215">
        <f>IF(N166="zákl. přenesená",J166,0)</f>
        <v>0</v>
      </c>
      <c r="BH166" s="215">
        <f>IF(N166="sníž. přenesená",J166,0)</f>
        <v>0</v>
      </c>
      <c r="BI166" s="215">
        <f>IF(N166="nulová",J166,0)</f>
        <v>0</v>
      </c>
      <c r="BJ166" s="25" t="s">
        <v>84</v>
      </c>
      <c r="BK166" s="215">
        <f>ROUND(I166*H166,2)</f>
        <v>0</v>
      </c>
      <c r="BL166" s="25" t="s">
        <v>147</v>
      </c>
      <c r="BM166" s="25" t="s">
        <v>224</v>
      </c>
    </row>
    <row r="167" spans="2:65" s="1" customFormat="1" ht="54">
      <c r="B167" s="42"/>
      <c r="C167" s="64"/>
      <c r="D167" s="218" t="s">
        <v>177</v>
      </c>
      <c r="E167" s="64"/>
      <c r="F167" s="238" t="s">
        <v>225</v>
      </c>
      <c r="G167" s="64"/>
      <c r="H167" s="64"/>
      <c r="I167" s="173"/>
      <c r="J167" s="64"/>
      <c r="K167" s="64"/>
      <c r="L167" s="62"/>
      <c r="M167" s="239"/>
      <c r="N167" s="43"/>
      <c r="O167" s="43"/>
      <c r="P167" s="43"/>
      <c r="Q167" s="43"/>
      <c r="R167" s="43"/>
      <c r="S167" s="43"/>
      <c r="T167" s="79"/>
      <c r="AT167" s="25" t="s">
        <v>177</v>
      </c>
      <c r="AU167" s="25" t="s">
        <v>84</v>
      </c>
    </row>
    <row r="168" spans="2:65" s="12" customFormat="1" ht="13.5">
      <c r="B168" s="216"/>
      <c r="C168" s="217"/>
      <c r="D168" s="218" t="s">
        <v>149</v>
      </c>
      <c r="E168" s="219" t="s">
        <v>21</v>
      </c>
      <c r="F168" s="220" t="s">
        <v>150</v>
      </c>
      <c r="G168" s="217"/>
      <c r="H168" s="219" t="s">
        <v>21</v>
      </c>
      <c r="I168" s="221"/>
      <c r="J168" s="217"/>
      <c r="K168" s="217"/>
      <c r="L168" s="222"/>
      <c r="M168" s="223"/>
      <c r="N168" s="224"/>
      <c r="O168" s="224"/>
      <c r="P168" s="224"/>
      <c r="Q168" s="224"/>
      <c r="R168" s="224"/>
      <c r="S168" s="224"/>
      <c r="T168" s="225"/>
      <c r="AT168" s="226" t="s">
        <v>149</v>
      </c>
      <c r="AU168" s="226" t="s">
        <v>84</v>
      </c>
      <c r="AV168" s="12" t="s">
        <v>76</v>
      </c>
      <c r="AW168" s="12" t="s">
        <v>35</v>
      </c>
      <c r="AX168" s="12" t="s">
        <v>72</v>
      </c>
      <c r="AY168" s="226" t="s">
        <v>139</v>
      </c>
    </row>
    <row r="169" spans="2:65" s="13" customFormat="1" ht="13.5">
      <c r="B169" s="227"/>
      <c r="C169" s="228"/>
      <c r="D169" s="218" t="s">
        <v>149</v>
      </c>
      <c r="E169" s="229" t="s">
        <v>21</v>
      </c>
      <c r="F169" s="230" t="s">
        <v>226</v>
      </c>
      <c r="G169" s="228"/>
      <c r="H169" s="231">
        <v>160</v>
      </c>
      <c r="I169" s="232"/>
      <c r="J169" s="228"/>
      <c r="K169" s="228"/>
      <c r="L169" s="233"/>
      <c r="M169" s="234"/>
      <c r="N169" s="235"/>
      <c r="O169" s="235"/>
      <c r="P169" s="235"/>
      <c r="Q169" s="235"/>
      <c r="R169" s="235"/>
      <c r="S169" s="235"/>
      <c r="T169" s="236"/>
      <c r="AT169" s="237" t="s">
        <v>149</v>
      </c>
      <c r="AU169" s="237" t="s">
        <v>84</v>
      </c>
      <c r="AV169" s="13" t="s">
        <v>84</v>
      </c>
      <c r="AW169" s="13" t="s">
        <v>35</v>
      </c>
      <c r="AX169" s="13" t="s">
        <v>76</v>
      </c>
      <c r="AY169" s="237" t="s">
        <v>139</v>
      </c>
    </row>
    <row r="170" spans="2:65" s="1" customFormat="1" ht="22.9" customHeight="1">
      <c r="B170" s="42"/>
      <c r="C170" s="204" t="s">
        <v>227</v>
      </c>
      <c r="D170" s="204" t="s">
        <v>142</v>
      </c>
      <c r="E170" s="205" t="s">
        <v>228</v>
      </c>
      <c r="F170" s="206" t="s">
        <v>229</v>
      </c>
      <c r="G170" s="207" t="s">
        <v>154</v>
      </c>
      <c r="H170" s="208">
        <v>400</v>
      </c>
      <c r="I170" s="209"/>
      <c r="J170" s="210">
        <f>ROUND(I170*H170,2)</f>
        <v>0</v>
      </c>
      <c r="K170" s="206" t="s">
        <v>146</v>
      </c>
      <c r="L170" s="62"/>
      <c r="M170" s="211" t="s">
        <v>21</v>
      </c>
      <c r="N170" s="212" t="s">
        <v>44</v>
      </c>
      <c r="O170" s="43"/>
      <c r="P170" s="213">
        <f>O170*H170</f>
        <v>0</v>
      </c>
      <c r="Q170" s="213">
        <v>2.42E-4</v>
      </c>
      <c r="R170" s="213">
        <f>Q170*H170</f>
        <v>9.6799999999999997E-2</v>
      </c>
      <c r="S170" s="213">
        <v>0</v>
      </c>
      <c r="T170" s="214">
        <f>S170*H170</f>
        <v>0</v>
      </c>
      <c r="AR170" s="25" t="s">
        <v>147</v>
      </c>
      <c r="AT170" s="25" t="s">
        <v>142</v>
      </c>
      <c r="AU170" s="25" t="s">
        <v>84</v>
      </c>
      <c r="AY170" s="25" t="s">
        <v>139</v>
      </c>
      <c r="BE170" s="215">
        <f>IF(N170="základní",J170,0)</f>
        <v>0</v>
      </c>
      <c r="BF170" s="215">
        <f>IF(N170="snížená",J170,0)</f>
        <v>0</v>
      </c>
      <c r="BG170" s="215">
        <f>IF(N170="zákl. přenesená",J170,0)</f>
        <v>0</v>
      </c>
      <c r="BH170" s="215">
        <f>IF(N170="sníž. přenesená",J170,0)</f>
        <v>0</v>
      </c>
      <c r="BI170" s="215">
        <f>IF(N170="nulová",J170,0)</f>
        <v>0</v>
      </c>
      <c r="BJ170" s="25" t="s">
        <v>84</v>
      </c>
      <c r="BK170" s="215">
        <f>ROUND(I170*H170,2)</f>
        <v>0</v>
      </c>
      <c r="BL170" s="25" t="s">
        <v>147</v>
      </c>
      <c r="BM170" s="25" t="s">
        <v>230</v>
      </c>
    </row>
    <row r="171" spans="2:65" s="1" customFormat="1" ht="54">
      <c r="B171" s="42"/>
      <c r="C171" s="64"/>
      <c r="D171" s="218" t="s">
        <v>177</v>
      </c>
      <c r="E171" s="64"/>
      <c r="F171" s="238" t="s">
        <v>225</v>
      </c>
      <c r="G171" s="64"/>
      <c r="H171" s="64"/>
      <c r="I171" s="173"/>
      <c r="J171" s="64"/>
      <c r="K171" s="64"/>
      <c r="L171" s="62"/>
      <c r="M171" s="239"/>
      <c r="N171" s="43"/>
      <c r="O171" s="43"/>
      <c r="P171" s="43"/>
      <c r="Q171" s="43"/>
      <c r="R171" s="43"/>
      <c r="S171" s="43"/>
      <c r="T171" s="79"/>
      <c r="AT171" s="25" t="s">
        <v>177</v>
      </c>
      <c r="AU171" s="25" t="s">
        <v>84</v>
      </c>
    </row>
    <row r="172" spans="2:65" s="12" customFormat="1" ht="13.5">
      <c r="B172" s="216"/>
      <c r="C172" s="217"/>
      <c r="D172" s="218" t="s">
        <v>149</v>
      </c>
      <c r="E172" s="219" t="s">
        <v>21</v>
      </c>
      <c r="F172" s="220" t="s">
        <v>150</v>
      </c>
      <c r="G172" s="217"/>
      <c r="H172" s="219" t="s">
        <v>21</v>
      </c>
      <c r="I172" s="221"/>
      <c r="J172" s="217"/>
      <c r="K172" s="217"/>
      <c r="L172" s="222"/>
      <c r="M172" s="223"/>
      <c r="N172" s="224"/>
      <c r="O172" s="224"/>
      <c r="P172" s="224"/>
      <c r="Q172" s="224"/>
      <c r="R172" s="224"/>
      <c r="S172" s="224"/>
      <c r="T172" s="225"/>
      <c r="AT172" s="226" t="s">
        <v>149</v>
      </c>
      <c r="AU172" s="226" t="s">
        <v>84</v>
      </c>
      <c r="AV172" s="12" t="s">
        <v>76</v>
      </c>
      <c r="AW172" s="12" t="s">
        <v>35</v>
      </c>
      <c r="AX172" s="12" t="s">
        <v>72</v>
      </c>
      <c r="AY172" s="226" t="s">
        <v>139</v>
      </c>
    </row>
    <row r="173" spans="2:65" s="13" customFormat="1" ht="13.5">
      <c r="B173" s="227"/>
      <c r="C173" s="228"/>
      <c r="D173" s="218" t="s">
        <v>149</v>
      </c>
      <c r="E173" s="229" t="s">
        <v>21</v>
      </c>
      <c r="F173" s="230" t="s">
        <v>231</v>
      </c>
      <c r="G173" s="228"/>
      <c r="H173" s="231">
        <v>400</v>
      </c>
      <c r="I173" s="232"/>
      <c r="J173" s="228"/>
      <c r="K173" s="228"/>
      <c r="L173" s="233"/>
      <c r="M173" s="234"/>
      <c r="N173" s="235"/>
      <c r="O173" s="235"/>
      <c r="P173" s="235"/>
      <c r="Q173" s="235"/>
      <c r="R173" s="235"/>
      <c r="S173" s="235"/>
      <c r="T173" s="236"/>
      <c r="AT173" s="237" t="s">
        <v>149</v>
      </c>
      <c r="AU173" s="237" t="s">
        <v>84</v>
      </c>
      <c r="AV173" s="13" t="s">
        <v>84</v>
      </c>
      <c r="AW173" s="13" t="s">
        <v>35</v>
      </c>
      <c r="AX173" s="13" t="s">
        <v>76</v>
      </c>
      <c r="AY173" s="237" t="s">
        <v>139</v>
      </c>
    </row>
    <row r="174" spans="2:65" s="1" customFormat="1" ht="22.9" customHeight="1">
      <c r="B174" s="42"/>
      <c r="C174" s="204" t="s">
        <v>232</v>
      </c>
      <c r="D174" s="204" t="s">
        <v>142</v>
      </c>
      <c r="E174" s="205" t="s">
        <v>233</v>
      </c>
      <c r="F174" s="206" t="s">
        <v>234</v>
      </c>
      <c r="G174" s="207" t="s">
        <v>154</v>
      </c>
      <c r="H174" s="208">
        <v>4</v>
      </c>
      <c r="I174" s="209"/>
      <c r="J174" s="210">
        <f>ROUND(I174*H174,2)</f>
        <v>0</v>
      </c>
      <c r="K174" s="206" t="s">
        <v>146</v>
      </c>
      <c r="L174" s="62"/>
      <c r="M174" s="211" t="s">
        <v>21</v>
      </c>
      <c r="N174" s="212" t="s">
        <v>44</v>
      </c>
      <c r="O174" s="43"/>
      <c r="P174" s="213">
        <f>O174*H174</f>
        <v>0</v>
      </c>
      <c r="Q174" s="213">
        <v>4.8900000000000002E-3</v>
      </c>
      <c r="R174" s="213">
        <f>Q174*H174</f>
        <v>1.9560000000000001E-2</v>
      </c>
      <c r="S174" s="213">
        <v>0</v>
      </c>
      <c r="T174" s="214">
        <f>S174*H174</f>
        <v>0</v>
      </c>
      <c r="AR174" s="25" t="s">
        <v>147</v>
      </c>
      <c r="AT174" s="25" t="s">
        <v>142</v>
      </c>
      <c r="AU174" s="25" t="s">
        <v>84</v>
      </c>
      <c r="AY174" s="25" t="s">
        <v>139</v>
      </c>
      <c r="BE174" s="215">
        <f>IF(N174="základní",J174,0)</f>
        <v>0</v>
      </c>
      <c r="BF174" s="215">
        <f>IF(N174="snížená",J174,0)</f>
        <v>0</v>
      </c>
      <c r="BG174" s="215">
        <f>IF(N174="zákl. přenesená",J174,0)</f>
        <v>0</v>
      </c>
      <c r="BH174" s="215">
        <f>IF(N174="sníž. přenesená",J174,0)</f>
        <v>0</v>
      </c>
      <c r="BI174" s="215">
        <f>IF(N174="nulová",J174,0)</f>
        <v>0</v>
      </c>
      <c r="BJ174" s="25" t="s">
        <v>84</v>
      </c>
      <c r="BK174" s="215">
        <f>ROUND(I174*H174,2)</f>
        <v>0</v>
      </c>
      <c r="BL174" s="25" t="s">
        <v>147</v>
      </c>
      <c r="BM174" s="25" t="s">
        <v>235</v>
      </c>
    </row>
    <row r="175" spans="2:65" s="1" customFormat="1" ht="27">
      <c r="B175" s="42"/>
      <c r="C175" s="64"/>
      <c r="D175" s="218" t="s">
        <v>177</v>
      </c>
      <c r="E175" s="64"/>
      <c r="F175" s="238" t="s">
        <v>195</v>
      </c>
      <c r="G175" s="64"/>
      <c r="H175" s="64"/>
      <c r="I175" s="173"/>
      <c r="J175" s="64"/>
      <c r="K175" s="64"/>
      <c r="L175" s="62"/>
      <c r="M175" s="239"/>
      <c r="N175" s="43"/>
      <c r="O175" s="43"/>
      <c r="P175" s="43"/>
      <c r="Q175" s="43"/>
      <c r="R175" s="43"/>
      <c r="S175" s="43"/>
      <c r="T175" s="79"/>
      <c r="AT175" s="25" t="s">
        <v>177</v>
      </c>
      <c r="AU175" s="25" t="s">
        <v>84</v>
      </c>
    </row>
    <row r="176" spans="2:65" s="12" customFormat="1" ht="13.5">
      <c r="B176" s="216"/>
      <c r="C176" s="217"/>
      <c r="D176" s="218" t="s">
        <v>149</v>
      </c>
      <c r="E176" s="219" t="s">
        <v>21</v>
      </c>
      <c r="F176" s="220" t="s">
        <v>150</v>
      </c>
      <c r="G176" s="217"/>
      <c r="H176" s="219" t="s">
        <v>21</v>
      </c>
      <c r="I176" s="221"/>
      <c r="J176" s="217"/>
      <c r="K176" s="217"/>
      <c r="L176" s="222"/>
      <c r="M176" s="223"/>
      <c r="N176" s="224"/>
      <c r="O176" s="224"/>
      <c r="P176" s="224"/>
      <c r="Q176" s="224"/>
      <c r="R176" s="224"/>
      <c r="S176" s="224"/>
      <c r="T176" s="225"/>
      <c r="AT176" s="226" t="s">
        <v>149</v>
      </c>
      <c r="AU176" s="226" t="s">
        <v>84</v>
      </c>
      <c r="AV176" s="12" t="s">
        <v>76</v>
      </c>
      <c r="AW176" s="12" t="s">
        <v>35</v>
      </c>
      <c r="AX176" s="12" t="s">
        <v>72</v>
      </c>
      <c r="AY176" s="226" t="s">
        <v>139</v>
      </c>
    </row>
    <row r="177" spans="2:65" s="13" customFormat="1" ht="13.5">
      <c r="B177" s="227"/>
      <c r="C177" s="228"/>
      <c r="D177" s="218" t="s">
        <v>149</v>
      </c>
      <c r="E177" s="229" t="s">
        <v>21</v>
      </c>
      <c r="F177" s="230" t="s">
        <v>236</v>
      </c>
      <c r="G177" s="228"/>
      <c r="H177" s="231">
        <v>4</v>
      </c>
      <c r="I177" s="232"/>
      <c r="J177" s="228"/>
      <c r="K177" s="228"/>
      <c r="L177" s="233"/>
      <c r="M177" s="234"/>
      <c r="N177" s="235"/>
      <c r="O177" s="235"/>
      <c r="P177" s="235"/>
      <c r="Q177" s="235"/>
      <c r="R177" s="235"/>
      <c r="S177" s="235"/>
      <c r="T177" s="236"/>
      <c r="AT177" s="237" t="s">
        <v>149</v>
      </c>
      <c r="AU177" s="237" t="s">
        <v>84</v>
      </c>
      <c r="AV177" s="13" t="s">
        <v>84</v>
      </c>
      <c r="AW177" s="13" t="s">
        <v>35</v>
      </c>
      <c r="AX177" s="13" t="s">
        <v>76</v>
      </c>
      <c r="AY177" s="237" t="s">
        <v>139</v>
      </c>
    </row>
    <row r="178" spans="2:65" s="1" customFormat="1" ht="34.15" customHeight="1">
      <c r="B178" s="42"/>
      <c r="C178" s="204" t="s">
        <v>10</v>
      </c>
      <c r="D178" s="204" t="s">
        <v>142</v>
      </c>
      <c r="E178" s="205" t="s">
        <v>237</v>
      </c>
      <c r="F178" s="206" t="s">
        <v>238</v>
      </c>
      <c r="G178" s="207" t="s">
        <v>159</v>
      </c>
      <c r="H178" s="208">
        <v>54.4</v>
      </c>
      <c r="I178" s="209"/>
      <c r="J178" s="210">
        <f>ROUND(I178*H178,2)</f>
        <v>0</v>
      </c>
      <c r="K178" s="206" t="s">
        <v>146</v>
      </c>
      <c r="L178" s="62"/>
      <c r="M178" s="211" t="s">
        <v>21</v>
      </c>
      <c r="N178" s="212" t="s">
        <v>44</v>
      </c>
      <c r="O178" s="43"/>
      <c r="P178" s="213">
        <f>O178*H178</f>
        <v>0</v>
      </c>
      <c r="Q178" s="213">
        <v>0</v>
      </c>
      <c r="R178" s="213">
        <f>Q178*H178</f>
        <v>0</v>
      </c>
      <c r="S178" s="213">
        <v>0</v>
      </c>
      <c r="T178" s="214">
        <f>S178*H178</f>
        <v>0</v>
      </c>
      <c r="AR178" s="25" t="s">
        <v>147</v>
      </c>
      <c r="AT178" s="25" t="s">
        <v>142</v>
      </c>
      <c r="AU178" s="25" t="s">
        <v>84</v>
      </c>
      <c r="AY178" s="25" t="s">
        <v>139</v>
      </c>
      <c r="BE178" s="215">
        <f>IF(N178="základní",J178,0)</f>
        <v>0</v>
      </c>
      <c r="BF178" s="215">
        <f>IF(N178="snížená",J178,0)</f>
        <v>0</v>
      </c>
      <c r="BG178" s="215">
        <f>IF(N178="zákl. přenesená",J178,0)</f>
        <v>0</v>
      </c>
      <c r="BH178" s="215">
        <f>IF(N178="sníž. přenesená",J178,0)</f>
        <v>0</v>
      </c>
      <c r="BI178" s="215">
        <f>IF(N178="nulová",J178,0)</f>
        <v>0</v>
      </c>
      <c r="BJ178" s="25" t="s">
        <v>84</v>
      </c>
      <c r="BK178" s="215">
        <f>ROUND(I178*H178,2)</f>
        <v>0</v>
      </c>
      <c r="BL178" s="25" t="s">
        <v>147</v>
      </c>
      <c r="BM178" s="25" t="s">
        <v>239</v>
      </c>
    </row>
    <row r="179" spans="2:65" s="1" customFormat="1" ht="81">
      <c r="B179" s="42"/>
      <c r="C179" s="64"/>
      <c r="D179" s="218" t="s">
        <v>177</v>
      </c>
      <c r="E179" s="64"/>
      <c r="F179" s="238" t="s">
        <v>240</v>
      </c>
      <c r="G179" s="64"/>
      <c r="H179" s="64"/>
      <c r="I179" s="173"/>
      <c r="J179" s="64"/>
      <c r="K179" s="64"/>
      <c r="L179" s="62"/>
      <c r="M179" s="239"/>
      <c r="N179" s="43"/>
      <c r="O179" s="43"/>
      <c r="P179" s="43"/>
      <c r="Q179" s="43"/>
      <c r="R179" s="43"/>
      <c r="S179" s="43"/>
      <c r="T179" s="79"/>
      <c r="AT179" s="25" t="s">
        <v>177</v>
      </c>
      <c r="AU179" s="25" t="s">
        <v>84</v>
      </c>
    </row>
    <row r="180" spans="2:65" s="12" customFormat="1" ht="13.5">
      <c r="B180" s="216"/>
      <c r="C180" s="217"/>
      <c r="D180" s="218" t="s">
        <v>149</v>
      </c>
      <c r="E180" s="219" t="s">
        <v>21</v>
      </c>
      <c r="F180" s="220" t="s">
        <v>150</v>
      </c>
      <c r="G180" s="217"/>
      <c r="H180" s="219" t="s">
        <v>21</v>
      </c>
      <c r="I180" s="221"/>
      <c r="J180" s="217"/>
      <c r="K180" s="217"/>
      <c r="L180" s="222"/>
      <c r="M180" s="223"/>
      <c r="N180" s="224"/>
      <c r="O180" s="224"/>
      <c r="P180" s="224"/>
      <c r="Q180" s="224"/>
      <c r="R180" s="224"/>
      <c r="S180" s="224"/>
      <c r="T180" s="225"/>
      <c r="AT180" s="226" t="s">
        <v>149</v>
      </c>
      <c r="AU180" s="226" t="s">
        <v>84</v>
      </c>
      <c r="AV180" s="12" t="s">
        <v>76</v>
      </c>
      <c r="AW180" s="12" t="s">
        <v>35</v>
      </c>
      <c r="AX180" s="12" t="s">
        <v>72</v>
      </c>
      <c r="AY180" s="226" t="s">
        <v>139</v>
      </c>
    </row>
    <row r="181" spans="2:65" s="13" customFormat="1" ht="13.5">
      <c r="B181" s="227"/>
      <c r="C181" s="228"/>
      <c r="D181" s="218" t="s">
        <v>149</v>
      </c>
      <c r="E181" s="229" t="s">
        <v>21</v>
      </c>
      <c r="F181" s="230" t="s">
        <v>241</v>
      </c>
      <c r="G181" s="228"/>
      <c r="H181" s="231">
        <v>21.6</v>
      </c>
      <c r="I181" s="232"/>
      <c r="J181" s="228"/>
      <c r="K181" s="228"/>
      <c r="L181" s="233"/>
      <c r="M181" s="234"/>
      <c r="N181" s="235"/>
      <c r="O181" s="235"/>
      <c r="P181" s="235"/>
      <c r="Q181" s="235"/>
      <c r="R181" s="235"/>
      <c r="S181" s="235"/>
      <c r="T181" s="236"/>
      <c r="AT181" s="237" t="s">
        <v>149</v>
      </c>
      <c r="AU181" s="237" t="s">
        <v>84</v>
      </c>
      <c r="AV181" s="13" t="s">
        <v>84</v>
      </c>
      <c r="AW181" s="13" t="s">
        <v>35</v>
      </c>
      <c r="AX181" s="13" t="s">
        <v>72</v>
      </c>
      <c r="AY181" s="237" t="s">
        <v>139</v>
      </c>
    </row>
    <row r="182" spans="2:65" s="13" customFormat="1" ht="13.5">
      <c r="B182" s="227"/>
      <c r="C182" s="228"/>
      <c r="D182" s="218" t="s">
        <v>149</v>
      </c>
      <c r="E182" s="229" t="s">
        <v>21</v>
      </c>
      <c r="F182" s="230" t="s">
        <v>242</v>
      </c>
      <c r="G182" s="228"/>
      <c r="H182" s="231">
        <v>32.799999999999997</v>
      </c>
      <c r="I182" s="232"/>
      <c r="J182" s="228"/>
      <c r="K182" s="228"/>
      <c r="L182" s="233"/>
      <c r="M182" s="234"/>
      <c r="N182" s="235"/>
      <c r="O182" s="235"/>
      <c r="P182" s="235"/>
      <c r="Q182" s="235"/>
      <c r="R182" s="235"/>
      <c r="S182" s="235"/>
      <c r="T182" s="236"/>
      <c r="AT182" s="237" t="s">
        <v>149</v>
      </c>
      <c r="AU182" s="237" t="s">
        <v>84</v>
      </c>
      <c r="AV182" s="13" t="s">
        <v>84</v>
      </c>
      <c r="AW182" s="13" t="s">
        <v>35</v>
      </c>
      <c r="AX182" s="13" t="s">
        <v>72</v>
      </c>
      <c r="AY182" s="237" t="s">
        <v>139</v>
      </c>
    </row>
    <row r="183" spans="2:65" s="14" customFormat="1" ht="13.5">
      <c r="B183" s="240"/>
      <c r="C183" s="241"/>
      <c r="D183" s="218" t="s">
        <v>149</v>
      </c>
      <c r="E183" s="242" t="s">
        <v>21</v>
      </c>
      <c r="F183" s="243" t="s">
        <v>182</v>
      </c>
      <c r="G183" s="241"/>
      <c r="H183" s="244">
        <v>54.4</v>
      </c>
      <c r="I183" s="245"/>
      <c r="J183" s="241"/>
      <c r="K183" s="241"/>
      <c r="L183" s="246"/>
      <c r="M183" s="247"/>
      <c r="N183" s="248"/>
      <c r="O183" s="248"/>
      <c r="P183" s="248"/>
      <c r="Q183" s="248"/>
      <c r="R183" s="248"/>
      <c r="S183" s="248"/>
      <c r="T183" s="249"/>
      <c r="AT183" s="250" t="s">
        <v>149</v>
      </c>
      <c r="AU183" s="250" t="s">
        <v>84</v>
      </c>
      <c r="AV183" s="14" t="s">
        <v>147</v>
      </c>
      <c r="AW183" s="14" t="s">
        <v>35</v>
      </c>
      <c r="AX183" s="14" t="s">
        <v>76</v>
      </c>
      <c r="AY183" s="250" t="s">
        <v>139</v>
      </c>
    </row>
    <row r="184" spans="2:65" s="1" customFormat="1" ht="14.45" customHeight="1">
      <c r="B184" s="42"/>
      <c r="C184" s="262" t="s">
        <v>243</v>
      </c>
      <c r="D184" s="262" t="s">
        <v>244</v>
      </c>
      <c r="E184" s="263" t="s">
        <v>245</v>
      </c>
      <c r="F184" s="264" t="s">
        <v>246</v>
      </c>
      <c r="G184" s="265" t="s">
        <v>159</v>
      </c>
      <c r="H184" s="266">
        <v>57.12</v>
      </c>
      <c r="I184" s="267"/>
      <c r="J184" s="268">
        <f>ROUND(I184*H184,2)</f>
        <v>0</v>
      </c>
      <c r="K184" s="264" t="s">
        <v>21</v>
      </c>
      <c r="L184" s="269"/>
      <c r="M184" s="270" t="s">
        <v>21</v>
      </c>
      <c r="N184" s="271" t="s">
        <v>44</v>
      </c>
      <c r="O184" s="43"/>
      <c r="P184" s="213">
        <f>O184*H184</f>
        <v>0</v>
      </c>
      <c r="Q184" s="213">
        <v>1E-4</v>
      </c>
      <c r="R184" s="213">
        <f>Q184*H184</f>
        <v>5.7120000000000001E-3</v>
      </c>
      <c r="S184" s="213">
        <v>0</v>
      </c>
      <c r="T184" s="214">
        <f>S184*H184</f>
        <v>0</v>
      </c>
      <c r="AR184" s="25" t="s">
        <v>191</v>
      </c>
      <c r="AT184" s="25" t="s">
        <v>244</v>
      </c>
      <c r="AU184" s="25" t="s">
        <v>84</v>
      </c>
      <c r="AY184" s="25" t="s">
        <v>139</v>
      </c>
      <c r="BE184" s="215">
        <f>IF(N184="základní",J184,0)</f>
        <v>0</v>
      </c>
      <c r="BF184" s="215">
        <f>IF(N184="snížená",J184,0)</f>
        <v>0</v>
      </c>
      <c r="BG184" s="215">
        <f>IF(N184="zákl. přenesená",J184,0)</f>
        <v>0</v>
      </c>
      <c r="BH184" s="215">
        <f>IF(N184="sníž. přenesená",J184,0)</f>
        <v>0</v>
      </c>
      <c r="BI184" s="215">
        <f>IF(N184="nulová",J184,0)</f>
        <v>0</v>
      </c>
      <c r="BJ184" s="25" t="s">
        <v>84</v>
      </c>
      <c r="BK184" s="215">
        <f>ROUND(I184*H184,2)</f>
        <v>0</v>
      </c>
      <c r="BL184" s="25" t="s">
        <v>147</v>
      </c>
      <c r="BM184" s="25" t="s">
        <v>247</v>
      </c>
    </row>
    <row r="185" spans="2:65" s="13" customFormat="1" ht="13.5">
      <c r="B185" s="227"/>
      <c r="C185" s="228"/>
      <c r="D185" s="218" t="s">
        <v>149</v>
      </c>
      <c r="E185" s="228"/>
      <c r="F185" s="230" t="s">
        <v>248</v>
      </c>
      <c r="G185" s="228"/>
      <c r="H185" s="231">
        <v>57.12</v>
      </c>
      <c r="I185" s="232"/>
      <c r="J185" s="228"/>
      <c r="K185" s="228"/>
      <c r="L185" s="233"/>
      <c r="M185" s="234"/>
      <c r="N185" s="235"/>
      <c r="O185" s="235"/>
      <c r="P185" s="235"/>
      <c r="Q185" s="235"/>
      <c r="R185" s="235"/>
      <c r="S185" s="235"/>
      <c r="T185" s="236"/>
      <c r="AT185" s="237" t="s">
        <v>149</v>
      </c>
      <c r="AU185" s="237" t="s">
        <v>84</v>
      </c>
      <c r="AV185" s="13" t="s">
        <v>84</v>
      </c>
      <c r="AW185" s="13" t="s">
        <v>6</v>
      </c>
      <c r="AX185" s="13" t="s">
        <v>76</v>
      </c>
      <c r="AY185" s="237" t="s">
        <v>139</v>
      </c>
    </row>
    <row r="186" spans="2:65" s="1" customFormat="1" ht="34.15" customHeight="1">
      <c r="B186" s="42"/>
      <c r="C186" s="204" t="s">
        <v>249</v>
      </c>
      <c r="D186" s="204" t="s">
        <v>142</v>
      </c>
      <c r="E186" s="205" t="s">
        <v>250</v>
      </c>
      <c r="F186" s="206" t="s">
        <v>251</v>
      </c>
      <c r="G186" s="207" t="s">
        <v>145</v>
      </c>
      <c r="H186" s="208">
        <v>8</v>
      </c>
      <c r="I186" s="209"/>
      <c r="J186" s="210">
        <f>ROUND(I186*H186,2)</f>
        <v>0</v>
      </c>
      <c r="K186" s="206" t="s">
        <v>146</v>
      </c>
      <c r="L186" s="62"/>
      <c r="M186" s="211" t="s">
        <v>21</v>
      </c>
      <c r="N186" s="212" t="s">
        <v>44</v>
      </c>
      <c r="O186" s="43"/>
      <c r="P186" s="213">
        <f>O186*H186</f>
        <v>0</v>
      </c>
      <c r="Q186" s="213">
        <v>2.2252000000000001E-3</v>
      </c>
      <c r="R186" s="213">
        <f>Q186*H186</f>
        <v>1.7801600000000001E-2</v>
      </c>
      <c r="S186" s="213">
        <v>0</v>
      </c>
      <c r="T186" s="214">
        <f>S186*H186</f>
        <v>0</v>
      </c>
      <c r="AR186" s="25" t="s">
        <v>147</v>
      </c>
      <c r="AT186" s="25" t="s">
        <v>142</v>
      </c>
      <c r="AU186" s="25" t="s">
        <v>84</v>
      </c>
      <c r="AY186" s="25" t="s">
        <v>139</v>
      </c>
      <c r="BE186" s="215">
        <f>IF(N186="základní",J186,0)</f>
        <v>0</v>
      </c>
      <c r="BF186" s="215">
        <f>IF(N186="snížená",J186,0)</f>
        <v>0</v>
      </c>
      <c r="BG186" s="215">
        <f>IF(N186="zákl. přenesená",J186,0)</f>
        <v>0</v>
      </c>
      <c r="BH186" s="215">
        <f>IF(N186="sníž. přenesená",J186,0)</f>
        <v>0</v>
      </c>
      <c r="BI186" s="215">
        <f>IF(N186="nulová",J186,0)</f>
        <v>0</v>
      </c>
      <c r="BJ186" s="25" t="s">
        <v>84</v>
      </c>
      <c r="BK186" s="215">
        <f>ROUND(I186*H186,2)</f>
        <v>0</v>
      </c>
      <c r="BL186" s="25" t="s">
        <v>147</v>
      </c>
      <c r="BM186" s="25" t="s">
        <v>252</v>
      </c>
    </row>
    <row r="187" spans="2:65" s="12" customFormat="1" ht="13.5">
      <c r="B187" s="216"/>
      <c r="C187" s="217"/>
      <c r="D187" s="218" t="s">
        <v>149</v>
      </c>
      <c r="E187" s="219" t="s">
        <v>21</v>
      </c>
      <c r="F187" s="220" t="s">
        <v>150</v>
      </c>
      <c r="G187" s="217"/>
      <c r="H187" s="219" t="s">
        <v>21</v>
      </c>
      <c r="I187" s="221"/>
      <c r="J187" s="217"/>
      <c r="K187" s="217"/>
      <c r="L187" s="222"/>
      <c r="M187" s="223"/>
      <c r="N187" s="224"/>
      <c r="O187" s="224"/>
      <c r="P187" s="224"/>
      <c r="Q187" s="224"/>
      <c r="R187" s="224"/>
      <c r="S187" s="224"/>
      <c r="T187" s="225"/>
      <c r="AT187" s="226" t="s">
        <v>149</v>
      </c>
      <c r="AU187" s="226" t="s">
        <v>84</v>
      </c>
      <c r="AV187" s="12" t="s">
        <v>76</v>
      </c>
      <c r="AW187" s="12" t="s">
        <v>35</v>
      </c>
      <c r="AX187" s="12" t="s">
        <v>72</v>
      </c>
      <c r="AY187" s="226" t="s">
        <v>139</v>
      </c>
    </row>
    <row r="188" spans="2:65" s="13" customFormat="1" ht="13.5">
      <c r="B188" s="227"/>
      <c r="C188" s="228"/>
      <c r="D188" s="218" t="s">
        <v>149</v>
      </c>
      <c r="E188" s="229" t="s">
        <v>21</v>
      </c>
      <c r="F188" s="230" t="s">
        <v>151</v>
      </c>
      <c r="G188" s="228"/>
      <c r="H188" s="231">
        <v>8</v>
      </c>
      <c r="I188" s="232"/>
      <c r="J188" s="228"/>
      <c r="K188" s="228"/>
      <c r="L188" s="233"/>
      <c r="M188" s="234"/>
      <c r="N188" s="235"/>
      <c r="O188" s="235"/>
      <c r="P188" s="235"/>
      <c r="Q188" s="235"/>
      <c r="R188" s="235"/>
      <c r="S188" s="235"/>
      <c r="T188" s="236"/>
      <c r="AT188" s="237" t="s">
        <v>149</v>
      </c>
      <c r="AU188" s="237" t="s">
        <v>84</v>
      </c>
      <c r="AV188" s="13" t="s">
        <v>84</v>
      </c>
      <c r="AW188" s="13" t="s">
        <v>35</v>
      </c>
      <c r="AX188" s="13" t="s">
        <v>76</v>
      </c>
      <c r="AY188" s="237" t="s">
        <v>139</v>
      </c>
    </row>
    <row r="189" spans="2:65" s="1" customFormat="1" ht="22.9" customHeight="1">
      <c r="B189" s="42"/>
      <c r="C189" s="204" t="s">
        <v>253</v>
      </c>
      <c r="D189" s="204" t="s">
        <v>142</v>
      </c>
      <c r="E189" s="205" t="s">
        <v>254</v>
      </c>
      <c r="F189" s="206" t="s">
        <v>255</v>
      </c>
      <c r="G189" s="207" t="s">
        <v>154</v>
      </c>
      <c r="H189" s="208">
        <v>4</v>
      </c>
      <c r="I189" s="209"/>
      <c r="J189" s="210">
        <f>ROUND(I189*H189,2)</f>
        <v>0</v>
      </c>
      <c r="K189" s="206" t="s">
        <v>146</v>
      </c>
      <c r="L189" s="62"/>
      <c r="M189" s="211" t="s">
        <v>21</v>
      </c>
      <c r="N189" s="212" t="s">
        <v>44</v>
      </c>
      <c r="O189" s="43"/>
      <c r="P189" s="213">
        <f>O189*H189</f>
        <v>0</v>
      </c>
      <c r="Q189" s="213">
        <v>0</v>
      </c>
      <c r="R189" s="213">
        <f>Q189*H189</f>
        <v>0</v>
      </c>
      <c r="S189" s="213">
        <v>0</v>
      </c>
      <c r="T189" s="214">
        <f>S189*H189</f>
        <v>0</v>
      </c>
      <c r="AR189" s="25" t="s">
        <v>147</v>
      </c>
      <c r="AT189" s="25" t="s">
        <v>142</v>
      </c>
      <c r="AU189" s="25" t="s">
        <v>84</v>
      </c>
      <c r="AY189" s="25" t="s">
        <v>139</v>
      </c>
      <c r="BE189" s="215">
        <f>IF(N189="základní",J189,0)</f>
        <v>0</v>
      </c>
      <c r="BF189" s="215">
        <f>IF(N189="snížená",J189,0)</f>
        <v>0</v>
      </c>
      <c r="BG189" s="215">
        <f>IF(N189="zákl. přenesená",J189,0)</f>
        <v>0</v>
      </c>
      <c r="BH189" s="215">
        <f>IF(N189="sníž. přenesená",J189,0)</f>
        <v>0</v>
      </c>
      <c r="BI189" s="215">
        <f>IF(N189="nulová",J189,0)</f>
        <v>0</v>
      </c>
      <c r="BJ189" s="25" t="s">
        <v>84</v>
      </c>
      <c r="BK189" s="215">
        <f>ROUND(I189*H189,2)</f>
        <v>0</v>
      </c>
      <c r="BL189" s="25" t="s">
        <v>147</v>
      </c>
      <c r="BM189" s="25" t="s">
        <v>256</v>
      </c>
    </row>
    <row r="190" spans="2:65" s="1" customFormat="1" ht="202.5">
      <c r="B190" s="42"/>
      <c r="C190" s="64"/>
      <c r="D190" s="218" t="s">
        <v>177</v>
      </c>
      <c r="E190" s="64"/>
      <c r="F190" s="238" t="s">
        <v>257</v>
      </c>
      <c r="G190" s="64"/>
      <c r="H190" s="64"/>
      <c r="I190" s="173"/>
      <c r="J190" s="64"/>
      <c r="K190" s="64"/>
      <c r="L190" s="62"/>
      <c r="M190" s="239"/>
      <c r="N190" s="43"/>
      <c r="O190" s="43"/>
      <c r="P190" s="43"/>
      <c r="Q190" s="43"/>
      <c r="R190" s="43"/>
      <c r="S190" s="43"/>
      <c r="T190" s="79"/>
      <c r="AT190" s="25" t="s">
        <v>177</v>
      </c>
      <c r="AU190" s="25" t="s">
        <v>84</v>
      </c>
    </row>
    <row r="191" spans="2:65" s="12" customFormat="1" ht="13.5">
      <c r="B191" s="216"/>
      <c r="C191" s="217"/>
      <c r="D191" s="218" t="s">
        <v>149</v>
      </c>
      <c r="E191" s="219" t="s">
        <v>21</v>
      </c>
      <c r="F191" s="220" t="s">
        <v>150</v>
      </c>
      <c r="G191" s="217"/>
      <c r="H191" s="219" t="s">
        <v>21</v>
      </c>
      <c r="I191" s="221"/>
      <c r="J191" s="217"/>
      <c r="K191" s="217"/>
      <c r="L191" s="222"/>
      <c r="M191" s="223"/>
      <c r="N191" s="224"/>
      <c r="O191" s="224"/>
      <c r="P191" s="224"/>
      <c r="Q191" s="224"/>
      <c r="R191" s="224"/>
      <c r="S191" s="224"/>
      <c r="T191" s="225"/>
      <c r="AT191" s="226" t="s">
        <v>149</v>
      </c>
      <c r="AU191" s="226" t="s">
        <v>84</v>
      </c>
      <c r="AV191" s="12" t="s">
        <v>76</v>
      </c>
      <c r="AW191" s="12" t="s">
        <v>35</v>
      </c>
      <c r="AX191" s="12" t="s">
        <v>72</v>
      </c>
      <c r="AY191" s="226" t="s">
        <v>139</v>
      </c>
    </row>
    <row r="192" spans="2:65" s="13" customFormat="1" ht="13.5">
      <c r="B192" s="227"/>
      <c r="C192" s="228"/>
      <c r="D192" s="218" t="s">
        <v>149</v>
      </c>
      <c r="E192" s="229" t="s">
        <v>21</v>
      </c>
      <c r="F192" s="230" t="s">
        <v>236</v>
      </c>
      <c r="G192" s="228"/>
      <c r="H192" s="231">
        <v>4</v>
      </c>
      <c r="I192" s="232"/>
      <c r="J192" s="228"/>
      <c r="K192" s="228"/>
      <c r="L192" s="233"/>
      <c r="M192" s="234"/>
      <c r="N192" s="235"/>
      <c r="O192" s="235"/>
      <c r="P192" s="235"/>
      <c r="Q192" s="235"/>
      <c r="R192" s="235"/>
      <c r="S192" s="235"/>
      <c r="T192" s="236"/>
      <c r="AT192" s="237" t="s">
        <v>149</v>
      </c>
      <c r="AU192" s="237" t="s">
        <v>84</v>
      </c>
      <c r="AV192" s="13" t="s">
        <v>84</v>
      </c>
      <c r="AW192" s="13" t="s">
        <v>35</v>
      </c>
      <c r="AX192" s="13" t="s">
        <v>76</v>
      </c>
      <c r="AY192" s="237" t="s">
        <v>139</v>
      </c>
    </row>
    <row r="193" spans="2:65" s="11" customFormat="1" ht="29.85" customHeight="1">
      <c r="B193" s="188"/>
      <c r="C193" s="189"/>
      <c r="D193" s="190" t="s">
        <v>71</v>
      </c>
      <c r="E193" s="202" t="s">
        <v>196</v>
      </c>
      <c r="F193" s="202" t="s">
        <v>258</v>
      </c>
      <c r="G193" s="189"/>
      <c r="H193" s="189"/>
      <c r="I193" s="192"/>
      <c r="J193" s="203">
        <f>BK193</f>
        <v>0</v>
      </c>
      <c r="K193" s="189"/>
      <c r="L193" s="194"/>
      <c r="M193" s="195"/>
      <c r="N193" s="196"/>
      <c r="O193" s="196"/>
      <c r="P193" s="197">
        <f>SUM(P194:P238)</f>
        <v>0</v>
      </c>
      <c r="Q193" s="196"/>
      <c r="R193" s="197">
        <f>SUM(R194:R238)</f>
        <v>2.7461599999999999E-2</v>
      </c>
      <c r="S193" s="196"/>
      <c r="T193" s="198">
        <f>SUM(T194:T238)</f>
        <v>11.97256</v>
      </c>
      <c r="AR193" s="199" t="s">
        <v>76</v>
      </c>
      <c r="AT193" s="200" t="s">
        <v>71</v>
      </c>
      <c r="AU193" s="200" t="s">
        <v>76</v>
      </c>
      <c r="AY193" s="199" t="s">
        <v>139</v>
      </c>
      <c r="BK193" s="201">
        <f>SUM(BK194:BK238)</f>
        <v>0</v>
      </c>
    </row>
    <row r="194" spans="2:65" s="1" customFormat="1" ht="22.9" customHeight="1">
      <c r="B194" s="42"/>
      <c r="C194" s="204" t="s">
        <v>259</v>
      </c>
      <c r="D194" s="204" t="s">
        <v>142</v>
      </c>
      <c r="E194" s="205" t="s">
        <v>260</v>
      </c>
      <c r="F194" s="206" t="s">
        <v>261</v>
      </c>
      <c r="G194" s="207" t="s">
        <v>262</v>
      </c>
      <c r="H194" s="208">
        <v>4</v>
      </c>
      <c r="I194" s="209"/>
      <c r="J194" s="210">
        <f>ROUND(I194*H194,2)</f>
        <v>0</v>
      </c>
      <c r="K194" s="206" t="s">
        <v>146</v>
      </c>
      <c r="L194" s="62"/>
      <c r="M194" s="211" t="s">
        <v>21</v>
      </c>
      <c r="N194" s="212" t="s">
        <v>44</v>
      </c>
      <c r="O194" s="43"/>
      <c r="P194" s="213">
        <f>O194*H194</f>
        <v>0</v>
      </c>
      <c r="Q194" s="213">
        <v>0</v>
      </c>
      <c r="R194" s="213">
        <f>Q194*H194</f>
        <v>0</v>
      </c>
      <c r="S194" s="213">
        <v>0</v>
      </c>
      <c r="T194" s="214">
        <f>S194*H194</f>
        <v>0</v>
      </c>
      <c r="AR194" s="25" t="s">
        <v>147</v>
      </c>
      <c r="AT194" s="25" t="s">
        <v>142</v>
      </c>
      <c r="AU194" s="25" t="s">
        <v>84</v>
      </c>
      <c r="AY194" s="25" t="s">
        <v>139</v>
      </c>
      <c r="BE194" s="215">
        <f>IF(N194="základní",J194,0)</f>
        <v>0</v>
      </c>
      <c r="BF194" s="215">
        <f>IF(N194="snížená",J194,0)</f>
        <v>0</v>
      </c>
      <c r="BG194" s="215">
        <f>IF(N194="zákl. přenesená",J194,0)</f>
        <v>0</v>
      </c>
      <c r="BH194" s="215">
        <f>IF(N194="sníž. přenesená",J194,0)</f>
        <v>0</v>
      </c>
      <c r="BI194" s="215">
        <f>IF(N194="nulová",J194,0)</f>
        <v>0</v>
      </c>
      <c r="BJ194" s="25" t="s">
        <v>84</v>
      </c>
      <c r="BK194" s="215">
        <f>ROUND(I194*H194,2)</f>
        <v>0</v>
      </c>
      <c r="BL194" s="25" t="s">
        <v>147</v>
      </c>
      <c r="BM194" s="25" t="s">
        <v>263</v>
      </c>
    </row>
    <row r="195" spans="2:65" s="1" customFormat="1" ht="22.9" customHeight="1">
      <c r="B195" s="42"/>
      <c r="C195" s="204" t="s">
        <v>264</v>
      </c>
      <c r="D195" s="204" t="s">
        <v>142</v>
      </c>
      <c r="E195" s="205" t="s">
        <v>265</v>
      </c>
      <c r="F195" s="206" t="s">
        <v>266</v>
      </c>
      <c r="G195" s="207" t="s">
        <v>154</v>
      </c>
      <c r="H195" s="208">
        <v>148.72</v>
      </c>
      <c r="I195" s="209"/>
      <c r="J195" s="210">
        <f>ROUND(I195*H195,2)</f>
        <v>0</v>
      </c>
      <c r="K195" s="206" t="s">
        <v>146</v>
      </c>
      <c r="L195" s="62"/>
      <c r="M195" s="211" t="s">
        <v>21</v>
      </c>
      <c r="N195" s="212" t="s">
        <v>44</v>
      </c>
      <c r="O195" s="43"/>
      <c r="P195" s="213">
        <f>O195*H195</f>
        <v>0</v>
      </c>
      <c r="Q195" s="213">
        <v>1.2999999999999999E-4</v>
      </c>
      <c r="R195" s="213">
        <f>Q195*H195</f>
        <v>1.9333599999999999E-2</v>
      </c>
      <c r="S195" s="213">
        <v>0</v>
      </c>
      <c r="T195" s="214">
        <f>S195*H195</f>
        <v>0</v>
      </c>
      <c r="AR195" s="25" t="s">
        <v>147</v>
      </c>
      <c r="AT195" s="25" t="s">
        <v>142</v>
      </c>
      <c r="AU195" s="25" t="s">
        <v>84</v>
      </c>
      <c r="AY195" s="25" t="s">
        <v>139</v>
      </c>
      <c r="BE195" s="215">
        <f>IF(N195="základní",J195,0)</f>
        <v>0</v>
      </c>
      <c r="BF195" s="215">
        <f>IF(N195="snížená",J195,0)</f>
        <v>0</v>
      </c>
      <c r="BG195" s="215">
        <f>IF(N195="zákl. přenesená",J195,0)</f>
        <v>0</v>
      </c>
      <c r="BH195" s="215">
        <f>IF(N195="sníž. přenesená",J195,0)</f>
        <v>0</v>
      </c>
      <c r="BI195" s="215">
        <f>IF(N195="nulová",J195,0)</f>
        <v>0</v>
      </c>
      <c r="BJ195" s="25" t="s">
        <v>84</v>
      </c>
      <c r="BK195" s="215">
        <f>ROUND(I195*H195,2)</f>
        <v>0</v>
      </c>
      <c r="BL195" s="25" t="s">
        <v>147</v>
      </c>
      <c r="BM195" s="25" t="s">
        <v>267</v>
      </c>
    </row>
    <row r="196" spans="2:65" s="1" customFormat="1" ht="67.5">
      <c r="B196" s="42"/>
      <c r="C196" s="64"/>
      <c r="D196" s="218" t="s">
        <v>177</v>
      </c>
      <c r="E196" s="64"/>
      <c r="F196" s="238" t="s">
        <v>268</v>
      </c>
      <c r="G196" s="64"/>
      <c r="H196" s="64"/>
      <c r="I196" s="173"/>
      <c r="J196" s="64"/>
      <c r="K196" s="64"/>
      <c r="L196" s="62"/>
      <c r="M196" s="239"/>
      <c r="N196" s="43"/>
      <c r="O196" s="43"/>
      <c r="P196" s="43"/>
      <c r="Q196" s="43"/>
      <c r="R196" s="43"/>
      <c r="S196" s="43"/>
      <c r="T196" s="79"/>
      <c r="AT196" s="25" t="s">
        <v>177</v>
      </c>
      <c r="AU196" s="25" t="s">
        <v>84</v>
      </c>
    </row>
    <row r="197" spans="2:65" s="12" customFormat="1" ht="13.5">
      <c r="B197" s="216"/>
      <c r="C197" s="217"/>
      <c r="D197" s="218" t="s">
        <v>149</v>
      </c>
      <c r="E197" s="219" t="s">
        <v>21</v>
      </c>
      <c r="F197" s="220" t="s">
        <v>150</v>
      </c>
      <c r="G197" s="217"/>
      <c r="H197" s="219" t="s">
        <v>21</v>
      </c>
      <c r="I197" s="221"/>
      <c r="J197" s="217"/>
      <c r="K197" s="217"/>
      <c r="L197" s="222"/>
      <c r="M197" s="223"/>
      <c r="N197" s="224"/>
      <c r="O197" s="224"/>
      <c r="P197" s="224"/>
      <c r="Q197" s="224"/>
      <c r="R197" s="224"/>
      <c r="S197" s="224"/>
      <c r="T197" s="225"/>
      <c r="AT197" s="226" t="s">
        <v>149</v>
      </c>
      <c r="AU197" s="226" t="s">
        <v>84</v>
      </c>
      <c r="AV197" s="12" t="s">
        <v>76</v>
      </c>
      <c r="AW197" s="12" t="s">
        <v>35</v>
      </c>
      <c r="AX197" s="12" t="s">
        <v>72</v>
      </c>
      <c r="AY197" s="226" t="s">
        <v>139</v>
      </c>
    </row>
    <row r="198" spans="2:65" s="13" customFormat="1" ht="13.5">
      <c r="B198" s="227"/>
      <c r="C198" s="228"/>
      <c r="D198" s="218" t="s">
        <v>149</v>
      </c>
      <c r="E198" s="229" t="s">
        <v>21</v>
      </c>
      <c r="F198" s="230" t="s">
        <v>269</v>
      </c>
      <c r="G198" s="228"/>
      <c r="H198" s="231">
        <v>75.2</v>
      </c>
      <c r="I198" s="232"/>
      <c r="J198" s="228"/>
      <c r="K198" s="228"/>
      <c r="L198" s="233"/>
      <c r="M198" s="234"/>
      <c r="N198" s="235"/>
      <c r="O198" s="235"/>
      <c r="P198" s="235"/>
      <c r="Q198" s="235"/>
      <c r="R198" s="235"/>
      <c r="S198" s="235"/>
      <c r="T198" s="236"/>
      <c r="AT198" s="237" t="s">
        <v>149</v>
      </c>
      <c r="AU198" s="237" t="s">
        <v>84</v>
      </c>
      <c r="AV198" s="13" t="s">
        <v>84</v>
      </c>
      <c r="AW198" s="13" t="s">
        <v>35</v>
      </c>
      <c r="AX198" s="13" t="s">
        <v>72</v>
      </c>
      <c r="AY198" s="237" t="s">
        <v>139</v>
      </c>
    </row>
    <row r="199" spans="2:65" s="13" customFormat="1" ht="13.5">
      <c r="B199" s="227"/>
      <c r="C199" s="228"/>
      <c r="D199" s="218" t="s">
        <v>149</v>
      </c>
      <c r="E199" s="229" t="s">
        <v>21</v>
      </c>
      <c r="F199" s="230" t="s">
        <v>270</v>
      </c>
      <c r="G199" s="228"/>
      <c r="H199" s="231">
        <v>73.52</v>
      </c>
      <c r="I199" s="232"/>
      <c r="J199" s="228"/>
      <c r="K199" s="228"/>
      <c r="L199" s="233"/>
      <c r="M199" s="234"/>
      <c r="N199" s="235"/>
      <c r="O199" s="235"/>
      <c r="P199" s="235"/>
      <c r="Q199" s="235"/>
      <c r="R199" s="235"/>
      <c r="S199" s="235"/>
      <c r="T199" s="236"/>
      <c r="AT199" s="237" t="s">
        <v>149</v>
      </c>
      <c r="AU199" s="237" t="s">
        <v>84</v>
      </c>
      <c r="AV199" s="13" t="s">
        <v>84</v>
      </c>
      <c r="AW199" s="13" t="s">
        <v>35</v>
      </c>
      <c r="AX199" s="13" t="s">
        <v>72</v>
      </c>
      <c r="AY199" s="237" t="s">
        <v>139</v>
      </c>
    </row>
    <row r="200" spans="2:65" s="14" customFormat="1" ht="13.5">
      <c r="B200" s="240"/>
      <c r="C200" s="241"/>
      <c r="D200" s="218" t="s">
        <v>149</v>
      </c>
      <c r="E200" s="242" t="s">
        <v>21</v>
      </c>
      <c r="F200" s="243" t="s">
        <v>182</v>
      </c>
      <c r="G200" s="241"/>
      <c r="H200" s="244">
        <v>148.72</v>
      </c>
      <c r="I200" s="245"/>
      <c r="J200" s="241"/>
      <c r="K200" s="241"/>
      <c r="L200" s="246"/>
      <c r="M200" s="247"/>
      <c r="N200" s="248"/>
      <c r="O200" s="248"/>
      <c r="P200" s="248"/>
      <c r="Q200" s="248"/>
      <c r="R200" s="248"/>
      <c r="S200" s="248"/>
      <c r="T200" s="249"/>
      <c r="AT200" s="250" t="s">
        <v>149</v>
      </c>
      <c r="AU200" s="250" t="s">
        <v>84</v>
      </c>
      <c r="AV200" s="14" t="s">
        <v>147</v>
      </c>
      <c r="AW200" s="14" t="s">
        <v>35</v>
      </c>
      <c r="AX200" s="14" t="s">
        <v>76</v>
      </c>
      <c r="AY200" s="250" t="s">
        <v>139</v>
      </c>
    </row>
    <row r="201" spans="2:65" s="1" customFormat="1" ht="68.45" customHeight="1">
      <c r="B201" s="42"/>
      <c r="C201" s="204" t="s">
        <v>9</v>
      </c>
      <c r="D201" s="204" t="s">
        <v>142</v>
      </c>
      <c r="E201" s="205" t="s">
        <v>271</v>
      </c>
      <c r="F201" s="206" t="s">
        <v>272</v>
      </c>
      <c r="G201" s="207" t="s">
        <v>154</v>
      </c>
      <c r="H201" s="208">
        <v>203.2</v>
      </c>
      <c r="I201" s="209"/>
      <c r="J201" s="210">
        <f>ROUND(I201*H201,2)</f>
        <v>0</v>
      </c>
      <c r="K201" s="206" t="s">
        <v>146</v>
      </c>
      <c r="L201" s="62"/>
      <c r="M201" s="211" t="s">
        <v>21</v>
      </c>
      <c r="N201" s="212" t="s">
        <v>44</v>
      </c>
      <c r="O201" s="43"/>
      <c r="P201" s="213">
        <f>O201*H201</f>
        <v>0</v>
      </c>
      <c r="Q201" s="213">
        <v>4.0000000000000003E-5</v>
      </c>
      <c r="R201" s="213">
        <f>Q201*H201</f>
        <v>8.1279999999999998E-3</v>
      </c>
      <c r="S201" s="213">
        <v>0</v>
      </c>
      <c r="T201" s="214">
        <f>S201*H201</f>
        <v>0</v>
      </c>
      <c r="AR201" s="25" t="s">
        <v>147</v>
      </c>
      <c r="AT201" s="25" t="s">
        <v>142</v>
      </c>
      <c r="AU201" s="25" t="s">
        <v>84</v>
      </c>
      <c r="AY201" s="25" t="s">
        <v>139</v>
      </c>
      <c r="BE201" s="215">
        <f>IF(N201="základní",J201,0)</f>
        <v>0</v>
      </c>
      <c r="BF201" s="215">
        <f>IF(N201="snížená",J201,0)</f>
        <v>0</v>
      </c>
      <c r="BG201" s="215">
        <f>IF(N201="zákl. přenesená",J201,0)</f>
        <v>0</v>
      </c>
      <c r="BH201" s="215">
        <f>IF(N201="sníž. přenesená",J201,0)</f>
        <v>0</v>
      </c>
      <c r="BI201" s="215">
        <f>IF(N201="nulová",J201,0)</f>
        <v>0</v>
      </c>
      <c r="BJ201" s="25" t="s">
        <v>84</v>
      </c>
      <c r="BK201" s="215">
        <f>ROUND(I201*H201,2)</f>
        <v>0</v>
      </c>
      <c r="BL201" s="25" t="s">
        <v>147</v>
      </c>
      <c r="BM201" s="25" t="s">
        <v>273</v>
      </c>
    </row>
    <row r="202" spans="2:65" s="1" customFormat="1" ht="108">
      <c r="B202" s="42"/>
      <c r="C202" s="64"/>
      <c r="D202" s="218" t="s">
        <v>177</v>
      </c>
      <c r="E202" s="64"/>
      <c r="F202" s="238" t="s">
        <v>274</v>
      </c>
      <c r="G202" s="64"/>
      <c r="H202" s="64"/>
      <c r="I202" s="173"/>
      <c r="J202" s="64"/>
      <c r="K202" s="64"/>
      <c r="L202" s="62"/>
      <c r="M202" s="239"/>
      <c r="N202" s="43"/>
      <c r="O202" s="43"/>
      <c r="P202" s="43"/>
      <c r="Q202" s="43"/>
      <c r="R202" s="43"/>
      <c r="S202" s="43"/>
      <c r="T202" s="79"/>
      <c r="AT202" s="25" t="s">
        <v>177</v>
      </c>
      <c r="AU202" s="25" t="s">
        <v>84</v>
      </c>
    </row>
    <row r="203" spans="2:65" s="12" customFormat="1" ht="13.5">
      <c r="B203" s="216"/>
      <c r="C203" s="217"/>
      <c r="D203" s="218" t="s">
        <v>149</v>
      </c>
      <c r="E203" s="219" t="s">
        <v>21</v>
      </c>
      <c r="F203" s="220" t="s">
        <v>150</v>
      </c>
      <c r="G203" s="217"/>
      <c r="H203" s="219" t="s">
        <v>21</v>
      </c>
      <c r="I203" s="221"/>
      <c r="J203" s="217"/>
      <c r="K203" s="217"/>
      <c r="L203" s="222"/>
      <c r="M203" s="223"/>
      <c r="N203" s="224"/>
      <c r="O203" s="224"/>
      <c r="P203" s="224"/>
      <c r="Q203" s="224"/>
      <c r="R203" s="224"/>
      <c r="S203" s="224"/>
      <c r="T203" s="225"/>
      <c r="AT203" s="226" t="s">
        <v>149</v>
      </c>
      <c r="AU203" s="226" t="s">
        <v>84</v>
      </c>
      <c r="AV203" s="12" t="s">
        <v>76</v>
      </c>
      <c r="AW203" s="12" t="s">
        <v>35</v>
      </c>
      <c r="AX203" s="12" t="s">
        <v>72</v>
      </c>
      <c r="AY203" s="226" t="s">
        <v>139</v>
      </c>
    </row>
    <row r="204" spans="2:65" s="13" customFormat="1" ht="13.5">
      <c r="B204" s="227"/>
      <c r="C204" s="228"/>
      <c r="D204" s="218" t="s">
        <v>149</v>
      </c>
      <c r="E204" s="229" t="s">
        <v>21</v>
      </c>
      <c r="F204" s="230" t="s">
        <v>275</v>
      </c>
      <c r="G204" s="228"/>
      <c r="H204" s="231">
        <v>160</v>
      </c>
      <c r="I204" s="232"/>
      <c r="J204" s="228"/>
      <c r="K204" s="228"/>
      <c r="L204" s="233"/>
      <c r="M204" s="234"/>
      <c r="N204" s="235"/>
      <c r="O204" s="235"/>
      <c r="P204" s="235"/>
      <c r="Q204" s="235"/>
      <c r="R204" s="235"/>
      <c r="S204" s="235"/>
      <c r="T204" s="236"/>
      <c r="AT204" s="237" t="s">
        <v>149</v>
      </c>
      <c r="AU204" s="237" t="s">
        <v>84</v>
      </c>
      <c r="AV204" s="13" t="s">
        <v>84</v>
      </c>
      <c r="AW204" s="13" t="s">
        <v>35</v>
      </c>
      <c r="AX204" s="13" t="s">
        <v>72</v>
      </c>
      <c r="AY204" s="237" t="s">
        <v>139</v>
      </c>
    </row>
    <row r="205" spans="2:65" s="13" customFormat="1" ht="13.5">
      <c r="B205" s="227"/>
      <c r="C205" s="228"/>
      <c r="D205" s="218" t="s">
        <v>149</v>
      </c>
      <c r="E205" s="229" t="s">
        <v>21</v>
      </c>
      <c r="F205" s="230" t="s">
        <v>276</v>
      </c>
      <c r="G205" s="228"/>
      <c r="H205" s="231">
        <v>12.96</v>
      </c>
      <c r="I205" s="232"/>
      <c r="J205" s="228"/>
      <c r="K205" s="228"/>
      <c r="L205" s="233"/>
      <c r="M205" s="234"/>
      <c r="N205" s="235"/>
      <c r="O205" s="235"/>
      <c r="P205" s="235"/>
      <c r="Q205" s="235"/>
      <c r="R205" s="235"/>
      <c r="S205" s="235"/>
      <c r="T205" s="236"/>
      <c r="AT205" s="237" t="s">
        <v>149</v>
      </c>
      <c r="AU205" s="237" t="s">
        <v>84</v>
      </c>
      <c r="AV205" s="13" t="s">
        <v>84</v>
      </c>
      <c r="AW205" s="13" t="s">
        <v>35</v>
      </c>
      <c r="AX205" s="13" t="s">
        <v>72</v>
      </c>
      <c r="AY205" s="237" t="s">
        <v>139</v>
      </c>
    </row>
    <row r="206" spans="2:65" s="13" customFormat="1" ht="13.5">
      <c r="B206" s="227"/>
      <c r="C206" s="228"/>
      <c r="D206" s="218" t="s">
        <v>149</v>
      </c>
      <c r="E206" s="229" t="s">
        <v>21</v>
      </c>
      <c r="F206" s="230" t="s">
        <v>277</v>
      </c>
      <c r="G206" s="228"/>
      <c r="H206" s="231">
        <v>30.24</v>
      </c>
      <c r="I206" s="232"/>
      <c r="J206" s="228"/>
      <c r="K206" s="228"/>
      <c r="L206" s="233"/>
      <c r="M206" s="234"/>
      <c r="N206" s="235"/>
      <c r="O206" s="235"/>
      <c r="P206" s="235"/>
      <c r="Q206" s="235"/>
      <c r="R206" s="235"/>
      <c r="S206" s="235"/>
      <c r="T206" s="236"/>
      <c r="AT206" s="237" t="s">
        <v>149</v>
      </c>
      <c r="AU206" s="237" t="s">
        <v>84</v>
      </c>
      <c r="AV206" s="13" t="s">
        <v>84</v>
      </c>
      <c r="AW206" s="13" t="s">
        <v>35</v>
      </c>
      <c r="AX206" s="13" t="s">
        <v>72</v>
      </c>
      <c r="AY206" s="237" t="s">
        <v>139</v>
      </c>
    </row>
    <row r="207" spans="2:65" s="14" customFormat="1" ht="13.5">
      <c r="B207" s="240"/>
      <c r="C207" s="241"/>
      <c r="D207" s="218" t="s">
        <v>149</v>
      </c>
      <c r="E207" s="242" t="s">
        <v>21</v>
      </c>
      <c r="F207" s="243" t="s">
        <v>182</v>
      </c>
      <c r="G207" s="241"/>
      <c r="H207" s="244">
        <v>203.2</v>
      </c>
      <c r="I207" s="245"/>
      <c r="J207" s="241"/>
      <c r="K207" s="241"/>
      <c r="L207" s="246"/>
      <c r="M207" s="247"/>
      <c r="N207" s="248"/>
      <c r="O207" s="248"/>
      <c r="P207" s="248"/>
      <c r="Q207" s="248"/>
      <c r="R207" s="248"/>
      <c r="S207" s="248"/>
      <c r="T207" s="249"/>
      <c r="AT207" s="250" t="s">
        <v>149</v>
      </c>
      <c r="AU207" s="250" t="s">
        <v>84</v>
      </c>
      <c r="AV207" s="14" t="s">
        <v>147</v>
      </c>
      <c r="AW207" s="14" t="s">
        <v>35</v>
      </c>
      <c r="AX207" s="14" t="s">
        <v>76</v>
      </c>
      <c r="AY207" s="250" t="s">
        <v>139</v>
      </c>
    </row>
    <row r="208" spans="2:65" s="1" customFormat="1" ht="34.15" customHeight="1">
      <c r="B208" s="42"/>
      <c r="C208" s="204" t="s">
        <v>278</v>
      </c>
      <c r="D208" s="204" t="s">
        <v>142</v>
      </c>
      <c r="E208" s="205" t="s">
        <v>279</v>
      </c>
      <c r="F208" s="206" t="s">
        <v>280</v>
      </c>
      <c r="G208" s="207" t="s">
        <v>154</v>
      </c>
      <c r="H208" s="208">
        <v>34</v>
      </c>
      <c r="I208" s="209"/>
      <c r="J208" s="210">
        <f>ROUND(I208*H208,2)</f>
        <v>0</v>
      </c>
      <c r="K208" s="206" t="s">
        <v>146</v>
      </c>
      <c r="L208" s="62"/>
      <c r="M208" s="211" t="s">
        <v>21</v>
      </c>
      <c r="N208" s="212" t="s">
        <v>44</v>
      </c>
      <c r="O208" s="43"/>
      <c r="P208" s="213">
        <f>O208*H208</f>
        <v>0</v>
      </c>
      <c r="Q208" s="213">
        <v>0</v>
      </c>
      <c r="R208" s="213">
        <f>Q208*H208</f>
        <v>0</v>
      </c>
      <c r="S208" s="213">
        <v>0.26100000000000001</v>
      </c>
      <c r="T208" s="214">
        <f>S208*H208</f>
        <v>8.8740000000000006</v>
      </c>
      <c r="AR208" s="25" t="s">
        <v>147</v>
      </c>
      <c r="AT208" s="25" t="s">
        <v>142</v>
      </c>
      <c r="AU208" s="25" t="s">
        <v>84</v>
      </c>
      <c r="AY208" s="25" t="s">
        <v>139</v>
      </c>
      <c r="BE208" s="215">
        <f>IF(N208="základní",J208,0)</f>
        <v>0</v>
      </c>
      <c r="BF208" s="215">
        <f>IF(N208="snížená",J208,0)</f>
        <v>0</v>
      </c>
      <c r="BG208" s="215">
        <f>IF(N208="zákl. přenesená",J208,0)</f>
        <v>0</v>
      </c>
      <c r="BH208" s="215">
        <f>IF(N208="sníž. přenesená",J208,0)</f>
        <v>0</v>
      </c>
      <c r="BI208" s="215">
        <f>IF(N208="nulová",J208,0)</f>
        <v>0</v>
      </c>
      <c r="BJ208" s="25" t="s">
        <v>84</v>
      </c>
      <c r="BK208" s="215">
        <f>ROUND(I208*H208,2)</f>
        <v>0</v>
      </c>
      <c r="BL208" s="25" t="s">
        <v>147</v>
      </c>
      <c r="BM208" s="25" t="s">
        <v>281</v>
      </c>
    </row>
    <row r="209" spans="2:65" s="12" customFormat="1" ht="13.5">
      <c r="B209" s="216"/>
      <c r="C209" s="217"/>
      <c r="D209" s="218" t="s">
        <v>149</v>
      </c>
      <c r="E209" s="219" t="s">
        <v>21</v>
      </c>
      <c r="F209" s="220" t="s">
        <v>150</v>
      </c>
      <c r="G209" s="217"/>
      <c r="H209" s="219" t="s">
        <v>21</v>
      </c>
      <c r="I209" s="221"/>
      <c r="J209" s="217"/>
      <c r="K209" s="217"/>
      <c r="L209" s="222"/>
      <c r="M209" s="223"/>
      <c r="N209" s="224"/>
      <c r="O209" s="224"/>
      <c r="P209" s="224"/>
      <c r="Q209" s="224"/>
      <c r="R209" s="224"/>
      <c r="S209" s="224"/>
      <c r="T209" s="225"/>
      <c r="AT209" s="226" t="s">
        <v>149</v>
      </c>
      <c r="AU209" s="226" t="s">
        <v>84</v>
      </c>
      <c r="AV209" s="12" t="s">
        <v>76</v>
      </c>
      <c r="AW209" s="12" t="s">
        <v>35</v>
      </c>
      <c r="AX209" s="12" t="s">
        <v>72</v>
      </c>
      <c r="AY209" s="226" t="s">
        <v>139</v>
      </c>
    </row>
    <row r="210" spans="2:65" s="13" customFormat="1" ht="13.5">
      <c r="B210" s="227"/>
      <c r="C210" s="228"/>
      <c r="D210" s="218" t="s">
        <v>149</v>
      </c>
      <c r="E210" s="229" t="s">
        <v>21</v>
      </c>
      <c r="F210" s="230" t="s">
        <v>156</v>
      </c>
      <c r="G210" s="228"/>
      <c r="H210" s="231">
        <v>34</v>
      </c>
      <c r="I210" s="232"/>
      <c r="J210" s="228"/>
      <c r="K210" s="228"/>
      <c r="L210" s="233"/>
      <c r="M210" s="234"/>
      <c r="N210" s="235"/>
      <c r="O210" s="235"/>
      <c r="P210" s="235"/>
      <c r="Q210" s="235"/>
      <c r="R210" s="235"/>
      <c r="S210" s="235"/>
      <c r="T210" s="236"/>
      <c r="AT210" s="237" t="s">
        <v>149</v>
      </c>
      <c r="AU210" s="237" t="s">
        <v>84</v>
      </c>
      <c r="AV210" s="13" t="s">
        <v>84</v>
      </c>
      <c r="AW210" s="13" t="s">
        <v>35</v>
      </c>
      <c r="AX210" s="13" t="s">
        <v>76</v>
      </c>
      <c r="AY210" s="237" t="s">
        <v>139</v>
      </c>
    </row>
    <row r="211" spans="2:65" s="1" customFormat="1" ht="34.15" customHeight="1">
      <c r="B211" s="42"/>
      <c r="C211" s="204" t="s">
        <v>282</v>
      </c>
      <c r="D211" s="204" t="s">
        <v>142</v>
      </c>
      <c r="E211" s="205" t="s">
        <v>283</v>
      </c>
      <c r="F211" s="206" t="s">
        <v>284</v>
      </c>
      <c r="G211" s="207" t="s">
        <v>145</v>
      </c>
      <c r="H211" s="208">
        <v>8</v>
      </c>
      <c r="I211" s="209"/>
      <c r="J211" s="210">
        <f>ROUND(I211*H211,2)</f>
        <v>0</v>
      </c>
      <c r="K211" s="206" t="s">
        <v>146</v>
      </c>
      <c r="L211" s="62"/>
      <c r="M211" s="211" t="s">
        <v>21</v>
      </c>
      <c r="N211" s="212" t="s">
        <v>44</v>
      </c>
      <c r="O211" s="43"/>
      <c r="P211" s="213">
        <f>O211*H211</f>
        <v>0</v>
      </c>
      <c r="Q211" s="213">
        <v>0</v>
      </c>
      <c r="R211" s="213">
        <f>Q211*H211</f>
        <v>0</v>
      </c>
      <c r="S211" s="213">
        <v>8.9999999999999993E-3</v>
      </c>
      <c r="T211" s="214">
        <f>S211*H211</f>
        <v>7.1999999999999995E-2</v>
      </c>
      <c r="AR211" s="25" t="s">
        <v>147</v>
      </c>
      <c r="AT211" s="25" t="s">
        <v>142</v>
      </c>
      <c r="AU211" s="25" t="s">
        <v>84</v>
      </c>
      <c r="AY211" s="25" t="s">
        <v>139</v>
      </c>
      <c r="BE211" s="215">
        <f>IF(N211="základní",J211,0)</f>
        <v>0</v>
      </c>
      <c r="BF211" s="215">
        <f>IF(N211="snížená",J211,0)</f>
        <v>0</v>
      </c>
      <c r="BG211" s="215">
        <f>IF(N211="zákl. přenesená",J211,0)</f>
        <v>0</v>
      </c>
      <c r="BH211" s="215">
        <f>IF(N211="sníž. přenesená",J211,0)</f>
        <v>0</v>
      </c>
      <c r="BI211" s="215">
        <f>IF(N211="nulová",J211,0)</f>
        <v>0</v>
      </c>
      <c r="BJ211" s="25" t="s">
        <v>84</v>
      </c>
      <c r="BK211" s="215">
        <f>ROUND(I211*H211,2)</f>
        <v>0</v>
      </c>
      <c r="BL211" s="25" t="s">
        <v>147</v>
      </c>
      <c r="BM211" s="25" t="s">
        <v>285</v>
      </c>
    </row>
    <row r="212" spans="2:65" s="12" customFormat="1" ht="13.5">
      <c r="B212" s="216"/>
      <c r="C212" s="217"/>
      <c r="D212" s="218" t="s">
        <v>149</v>
      </c>
      <c r="E212" s="219" t="s">
        <v>21</v>
      </c>
      <c r="F212" s="220" t="s">
        <v>150</v>
      </c>
      <c r="G212" s="217"/>
      <c r="H212" s="219" t="s">
        <v>21</v>
      </c>
      <c r="I212" s="221"/>
      <c r="J212" s="217"/>
      <c r="K212" s="217"/>
      <c r="L212" s="222"/>
      <c r="M212" s="223"/>
      <c r="N212" s="224"/>
      <c r="O212" s="224"/>
      <c r="P212" s="224"/>
      <c r="Q212" s="224"/>
      <c r="R212" s="224"/>
      <c r="S212" s="224"/>
      <c r="T212" s="225"/>
      <c r="AT212" s="226" t="s">
        <v>149</v>
      </c>
      <c r="AU212" s="226" t="s">
        <v>84</v>
      </c>
      <c r="AV212" s="12" t="s">
        <v>76</v>
      </c>
      <c r="AW212" s="12" t="s">
        <v>35</v>
      </c>
      <c r="AX212" s="12" t="s">
        <v>72</v>
      </c>
      <c r="AY212" s="226" t="s">
        <v>139</v>
      </c>
    </row>
    <row r="213" spans="2:65" s="13" customFormat="1" ht="13.5">
      <c r="B213" s="227"/>
      <c r="C213" s="228"/>
      <c r="D213" s="218" t="s">
        <v>149</v>
      </c>
      <c r="E213" s="229" t="s">
        <v>21</v>
      </c>
      <c r="F213" s="230" t="s">
        <v>151</v>
      </c>
      <c r="G213" s="228"/>
      <c r="H213" s="231">
        <v>8</v>
      </c>
      <c r="I213" s="232"/>
      <c r="J213" s="228"/>
      <c r="K213" s="228"/>
      <c r="L213" s="233"/>
      <c r="M213" s="234"/>
      <c r="N213" s="235"/>
      <c r="O213" s="235"/>
      <c r="P213" s="235"/>
      <c r="Q213" s="235"/>
      <c r="R213" s="235"/>
      <c r="S213" s="235"/>
      <c r="T213" s="236"/>
      <c r="AT213" s="237" t="s">
        <v>149</v>
      </c>
      <c r="AU213" s="237" t="s">
        <v>84</v>
      </c>
      <c r="AV213" s="13" t="s">
        <v>84</v>
      </c>
      <c r="AW213" s="13" t="s">
        <v>35</v>
      </c>
      <c r="AX213" s="13" t="s">
        <v>76</v>
      </c>
      <c r="AY213" s="237" t="s">
        <v>139</v>
      </c>
    </row>
    <row r="214" spans="2:65" s="1" customFormat="1" ht="22.9" customHeight="1">
      <c r="B214" s="42"/>
      <c r="C214" s="204" t="s">
        <v>286</v>
      </c>
      <c r="D214" s="204" t="s">
        <v>142</v>
      </c>
      <c r="E214" s="205" t="s">
        <v>287</v>
      </c>
      <c r="F214" s="206" t="s">
        <v>288</v>
      </c>
      <c r="G214" s="207" t="s">
        <v>154</v>
      </c>
      <c r="H214" s="208">
        <v>148.72</v>
      </c>
      <c r="I214" s="209"/>
      <c r="J214" s="210">
        <f>ROUND(I214*H214,2)</f>
        <v>0</v>
      </c>
      <c r="K214" s="206" t="s">
        <v>146</v>
      </c>
      <c r="L214" s="62"/>
      <c r="M214" s="211" t="s">
        <v>21</v>
      </c>
      <c r="N214" s="212" t="s">
        <v>44</v>
      </c>
      <c r="O214" s="43"/>
      <c r="P214" s="213">
        <f>O214*H214</f>
        <v>0</v>
      </c>
      <c r="Q214" s="213">
        <v>0</v>
      </c>
      <c r="R214" s="213">
        <f>Q214*H214</f>
        <v>0</v>
      </c>
      <c r="S214" s="213">
        <v>4.0000000000000001E-3</v>
      </c>
      <c r="T214" s="214">
        <f>S214*H214</f>
        <v>0.59487999999999996</v>
      </c>
      <c r="AR214" s="25" t="s">
        <v>147</v>
      </c>
      <c r="AT214" s="25" t="s">
        <v>142</v>
      </c>
      <c r="AU214" s="25" t="s">
        <v>84</v>
      </c>
      <c r="AY214" s="25" t="s">
        <v>139</v>
      </c>
      <c r="BE214" s="215">
        <f>IF(N214="základní",J214,0)</f>
        <v>0</v>
      </c>
      <c r="BF214" s="215">
        <f>IF(N214="snížená",J214,0)</f>
        <v>0</v>
      </c>
      <c r="BG214" s="215">
        <f>IF(N214="zákl. přenesená",J214,0)</f>
        <v>0</v>
      </c>
      <c r="BH214" s="215">
        <f>IF(N214="sníž. přenesená",J214,0)</f>
        <v>0</v>
      </c>
      <c r="BI214" s="215">
        <f>IF(N214="nulová",J214,0)</f>
        <v>0</v>
      </c>
      <c r="BJ214" s="25" t="s">
        <v>84</v>
      </c>
      <c r="BK214" s="215">
        <f>ROUND(I214*H214,2)</f>
        <v>0</v>
      </c>
      <c r="BL214" s="25" t="s">
        <v>147</v>
      </c>
      <c r="BM214" s="25" t="s">
        <v>289</v>
      </c>
    </row>
    <row r="215" spans="2:65" s="1" customFormat="1" ht="40.5">
      <c r="B215" s="42"/>
      <c r="C215" s="64"/>
      <c r="D215" s="218" t="s">
        <v>177</v>
      </c>
      <c r="E215" s="64"/>
      <c r="F215" s="238" t="s">
        <v>290</v>
      </c>
      <c r="G215" s="64"/>
      <c r="H215" s="64"/>
      <c r="I215" s="173"/>
      <c r="J215" s="64"/>
      <c r="K215" s="64"/>
      <c r="L215" s="62"/>
      <c r="M215" s="239"/>
      <c r="N215" s="43"/>
      <c r="O215" s="43"/>
      <c r="P215" s="43"/>
      <c r="Q215" s="43"/>
      <c r="R215" s="43"/>
      <c r="S215" s="43"/>
      <c r="T215" s="79"/>
      <c r="AT215" s="25" t="s">
        <v>177</v>
      </c>
      <c r="AU215" s="25" t="s">
        <v>84</v>
      </c>
    </row>
    <row r="216" spans="2:65" s="1" customFormat="1" ht="34.15" customHeight="1">
      <c r="B216" s="42"/>
      <c r="C216" s="204" t="s">
        <v>291</v>
      </c>
      <c r="D216" s="204" t="s">
        <v>142</v>
      </c>
      <c r="E216" s="205" t="s">
        <v>292</v>
      </c>
      <c r="F216" s="206" t="s">
        <v>293</v>
      </c>
      <c r="G216" s="207" t="s">
        <v>154</v>
      </c>
      <c r="H216" s="208">
        <v>243.16800000000001</v>
      </c>
      <c r="I216" s="209"/>
      <c r="J216" s="210">
        <f>ROUND(I216*H216,2)</f>
        <v>0</v>
      </c>
      <c r="K216" s="206" t="s">
        <v>146</v>
      </c>
      <c r="L216" s="62"/>
      <c r="M216" s="211" t="s">
        <v>21</v>
      </c>
      <c r="N216" s="212" t="s">
        <v>44</v>
      </c>
      <c r="O216" s="43"/>
      <c r="P216" s="213">
        <f>O216*H216</f>
        <v>0</v>
      </c>
      <c r="Q216" s="213">
        <v>0</v>
      </c>
      <c r="R216" s="213">
        <f>Q216*H216</f>
        <v>0</v>
      </c>
      <c r="S216" s="213">
        <v>0.01</v>
      </c>
      <c r="T216" s="214">
        <f>S216*H216</f>
        <v>2.4316800000000001</v>
      </c>
      <c r="AR216" s="25" t="s">
        <v>147</v>
      </c>
      <c r="AT216" s="25" t="s">
        <v>142</v>
      </c>
      <c r="AU216" s="25" t="s">
        <v>84</v>
      </c>
      <c r="AY216" s="25" t="s">
        <v>139</v>
      </c>
      <c r="BE216" s="215">
        <f>IF(N216="základní",J216,0)</f>
        <v>0</v>
      </c>
      <c r="BF216" s="215">
        <f>IF(N216="snížená",J216,0)</f>
        <v>0</v>
      </c>
      <c r="BG216" s="215">
        <f>IF(N216="zákl. přenesená",J216,0)</f>
        <v>0</v>
      </c>
      <c r="BH216" s="215">
        <f>IF(N216="sníž. přenesená",J216,0)</f>
        <v>0</v>
      </c>
      <c r="BI216" s="215">
        <f>IF(N216="nulová",J216,0)</f>
        <v>0</v>
      </c>
      <c r="BJ216" s="25" t="s">
        <v>84</v>
      </c>
      <c r="BK216" s="215">
        <f>ROUND(I216*H216,2)</f>
        <v>0</v>
      </c>
      <c r="BL216" s="25" t="s">
        <v>147</v>
      </c>
      <c r="BM216" s="25" t="s">
        <v>294</v>
      </c>
    </row>
    <row r="217" spans="2:65" s="1" customFormat="1" ht="40.5">
      <c r="B217" s="42"/>
      <c r="C217" s="64"/>
      <c r="D217" s="218" t="s">
        <v>177</v>
      </c>
      <c r="E217" s="64"/>
      <c r="F217" s="238" t="s">
        <v>290</v>
      </c>
      <c r="G217" s="64"/>
      <c r="H217" s="64"/>
      <c r="I217" s="173"/>
      <c r="J217" s="64"/>
      <c r="K217" s="64"/>
      <c r="L217" s="62"/>
      <c r="M217" s="239"/>
      <c r="N217" s="43"/>
      <c r="O217" s="43"/>
      <c r="P217" s="43"/>
      <c r="Q217" s="43"/>
      <c r="R217" s="43"/>
      <c r="S217" s="43"/>
      <c r="T217" s="79"/>
      <c r="AT217" s="25" t="s">
        <v>177</v>
      </c>
      <c r="AU217" s="25" t="s">
        <v>84</v>
      </c>
    </row>
    <row r="218" spans="2:65" s="12" customFormat="1" ht="13.5">
      <c r="B218" s="216"/>
      <c r="C218" s="217"/>
      <c r="D218" s="218" t="s">
        <v>149</v>
      </c>
      <c r="E218" s="219" t="s">
        <v>21</v>
      </c>
      <c r="F218" s="220" t="s">
        <v>150</v>
      </c>
      <c r="G218" s="217"/>
      <c r="H218" s="219" t="s">
        <v>21</v>
      </c>
      <c r="I218" s="221"/>
      <c r="J218" s="217"/>
      <c r="K218" s="217"/>
      <c r="L218" s="222"/>
      <c r="M218" s="223"/>
      <c r="N218" s="224"/>
      <c r="O218" s="224"/>
      <c r="P218" s="224"/>
      <c r="Q218" s="224"/>
      <c r="R218" s="224"/>
      <c r="S218" s="224"/>
      <c r="T218" s="225"/>
      <c r="AT218" s="226" t="s">
        <v>149</v>
      </c>
      <c r="AU218" s="226" t="s">
        <v>84</v>
      </c>
      <c r="AV218" s="12" t="s">
        <v>76</v>
      </c>
      <c r="AW218" s="12" t="s">
        <v>35</v>
      </c>
      <c r="AX218" s="12" t="s">
        <v>72</v>
      </c>
      <c r="AY218" s="226" t="s">
        <v>139</v>
      </c>
    </row>
    <row r="219" spans="2:65" s="13" customFormat="1" ht="13.5">
      <c r="B219" s="227"/>
      <c r="C219" s="228"/>
      <c r="D219" s="218" t="s">
        <v>149</v>
      </c>
      <c r="E219" s="229" t="s">
        <v>21</v>
      </c>
      <c r="F219" s="230" t="s">
        <v>205</v>
      </c>
      <c r="G219" s="228"/>
      <c r="H219" s="231">
        <v>36.799999999999997</v>
      </c>
      <c r="I219" s="232"/>
      <c r="J219" s="228"/>
      <c r="K219" s="228"/>
      <c r="L219" s="233"/>
      <c r="M219" s="234"/>
      <c r="N219" s="235"/>
      <c r="O219" s="235"/>
      <c r="P219" s="235"/>
      <c r="Q219" s="235"/>
      <c r="R219" s="235"/>
      <c r="S219" s="235"/>
      <c r="T219" s="236"/>
      <c r="AT219" s="237" t="s">
        <v>149</v>
      </c>
      <c r="AU219" s="237" t="s">
        <v>84</v>
      </c>
      <c r="AV219" s="13" t="s">
        <v>84</v>
      </c>
      <c r="AW219" s="13" t="s">
        <v>35</v>
      </c>
      <c r="AX219" s="13" t="s">
        <v>72</v>
      </c>
      <c r="AY219" s="237" t="s">
        <v>139</v>
      </c>
    </row>
    <row r="220" spans="2:65" s="13" customFormat="1" ht="13.5">
      <c r="B220" s="227"/>
      <c r="C220" s="228"/>
      <c r="D220" s="218" t="s">
        <v>149</v>
      </c>
      <c r="E220" s="229" t="s">
        <v>21</v>
      </c>
      <c r="F220" s="230" t="s">
        <v>206</v>
      </c>
      <c r="G220" s="228"/>
      <c r="H220" s="231">
        <v>6.48</v>
      </c>
      <c r="I220" s="232"/>
      <c r="J220" s="228"/>
      <c r="K220" s="228"/>
      <c r="L220" s="233"/>
      <c r="M220" s="234"/>
      <c r="N220" s="235"/>
      <c r="O220" s="235"/>
      <c r="P220" s="235"/>
      <c r="Q220" s="235"/>
      <c r="R220" s="235"/>
      <c r="S220" s="235"/>
      <c r="T220" s="236"/>
      <c r="AT220" s="237" t="s">
        <v>149</v>
      </c>
      <c r="AU220" s="237" t="s">
        <v>84</v>
      </c>
      <c r="AV220" s="13" t="s">
        <v>84</v>
      </c>
      <c r="AW220" s="13" t="s">
        <v>35</v>
      </c>
      <c r="AX220" s="13" t="s">
        <v>72</v>
      </c>
      <c r="AY220" s="237" t="s">
        <v>139</v>
      </c>
    </row>
    <row r="221" spans="2:65" s="13" customFormat="1" ht="13.5">
      <c r="B221" s="227"/>
      <c r="C221" s="228"/>
      <c r="D221" s="218" t="s">
        <v>149</v>
      </c>
      <c r="E221" s="229" t="s">
        <v>21</v>
      </c>
      <c r="F221" s="230" t="s">
        <v>207</v>
      </c>
      <c r="G221" s="228"/>
      <c r="H221" s="231">
        <v>151</v>
      </c>
      <c r="I221" s="232"/>
      <c r="J221" s="228"/>
      <c r="K221" s="228"/>
      <c r="L221" s="233"/>
      <c r="M221" s="234"/>
      <c r="N221" s="235"/>
      <c r="O221" s="235"/>
      <c r="P221" s="235"/>
      <c r="Q221" s="235"/>
      <c r="R221" s="235"/>
      <c r="S221" s="235"/>
      <c r="T221" s="236"/>
      <c r="AT221" s="237" t="s">
        <v>149</v>
      </c>
      <c r="AU221" s="237" t="s">
        <v>84</v>
      </c>
      <c r="AV221" s="13" t="s">
        <v>84</v>
      </c>
      <c r="AW221" s="13" t="s">
        <v>35</v>
      </c>
      <c r="AX221" s="13" t="s">
        <v>72</v>
      </c>
      <c r="AY221" s="237" t="s">
        <v>139</v>
      </c>
    </row>
    <row r="222" spans="2:65" s="13" customFormat="1" ht="13.5">
      <c r="B222" s="227"/>
      <c r="C222" s="228"/>
      <c r="D222" s="218" t="s">
        <v>149</v>
      </c>
      <c r="E222" s="229" t="s">
        <v>21</v>
      </c>
      <c r="F222" s="230" t="s">
        <v>208</v>
      </c>
      <c r="G222" s="228"/>
      <c r="H222" s="231">
        <v>149</v>
      </c>
      <c r="I222" s="232"/>
      <c r="J222" s="228"/>
      <c r="K222" s="228"/>
      <c r="L222" s="233"/>
      <c r="M222" s="234"/>
      <c r="N222" s="235"/>
      <c r="O222" s="235"/>
      <c r="P222" s="235"/>
      <c r="Q222" s="235"/>
      <c r="R222" s="235"/>
      <c r="S222" s="235"/>
      <c r="T222" s="236"/>
      <c r="AT222" s="237" t="s">
        <v>149</v>
      </c>
      <c r="AU222" s="237" t="s">
        <v>84</v>
      </c>
      <c r="AV222" s="13" t="s">
        <v>84</v>
      </c>
      <c r="AW222" s="13" t="s">
        <v>35</v>
      </c>
      <c r="AX222" s="13" t="s">
        <v>72</v>
      </c>
      <c r="AY222" s="237" t="s">
        <v>139</v>
      </c>
    </row>
    <row r="223" spans="2:65" s="13" customFormat="1" ht="13.5">
      <c r="B223" s="227"/>
      <c r="C223" s="228"/>
      <c r="D223" s="218" t="s">
        <v>149</v>
      </c>
      <c r="E223" s="229" t="s">
        <v>21</v>
      </c>
      <c r="F223" s="230" t="s">
        <v>209</v>
      </c>
      <c r="G223" s="228"/>
      <c r="H223" s="231">
        <v>-19.2</v>
      </c>
      <c r="I223" s="232"/>
      <c r="J223" s="228"/>
      <c r="K223" s="228"/>
      <c r="L223" s="233"/>
      <c r="M223" s="234"/>
      <c r="N223" s="235"/>
      <c r="O223" s="235"/>
      <c r="P223" s="235"/>
      <c r="Q223" s="235"/>
      <c r="R223" s="235"/>
      <c r="S223" s="235"/>
      <c r="T223" s="236"/>
      <c r="AT223" s="237" t="s">
        <v>149</v>
      </c>
      <c r="AU223" s="237" t="s">
        <v>84</v>
      </c>
      <c r="AV223" s="13" t="s">
        <v>84</v>
      </c>
      <c r="AW223" s="13" t="s">
        <v>35</v>
      </c>
      <c r="AX223" s="13" t="s">
        <v>72</v>
      </c>
      <c r="AY223" s="237" t="s">
        <v>139</v>
      </c>
    </row>
    <row r="224" spans="2:65" s="13" customFormat="1" ht="13.5">
      <c r="B224" s="227"/>
      <c r="C224" s="228"/>
      <c r="D224" s="218" t="s">
        <v>149</v>
      </c>
      <c r="E224" s="229" t="s">
        <v>21</v>
      </c>
      <c r="F224" s="230" t="s">
        <v>210</v>
      </c>
      <c r="G224" s="228"/>
      <c r="H224" s="231">
        <v>-28.544</v>
      </c>
      <c r="I224" s="232"/>
      <c r="J224" s="228"/>
      <c r="K224" s="228"/>
      <c r="L224" s="233"/>
      <c r="M224" s="234"/>
      <c r="N224" s="235"/>
      <c r="O224" s="235"/>
      <c r="P224" s="235"/>
      <c r="Q224" s="235"/>
      <c r="R224" s="235"/>
      <c r="S224" s="235"/>
      <c r="T224" s="236"/>
      <c r="AT224" s="237" t="s">
        <v>149</v>
      </c>
      <c r="AU224" s="237" t="s">
        <v>84</v>
      </c>
      <c r="AV224" s="13" t="s">
        <v>84</v>
      </c>
      <c r="AW224" s="13" t="s">
        <v>35</v>
      </c>
      <c r="AX224" s="13" t="s">
        <v>72</v>
      </c>
      <c r="AY224" s="237" t="s">
        <v>139</v>
      </c>
    </row>
    <row r="225" spans="2:65" s="13" customFormat="1" ht="13.5">
      <c r="B225" s="227"/>
      <c r="C225" s="228"/>
      <c r="D225" s="218" t="s">
        <v>149</v>
      </c>
      <c r="E225" s="229" t="s">
        <v>21</v>
      </c>
      <c r="F225" s="230" t="s">
        <v>211</v>
      </c>
      <c r="G225" s="228"/>
      <c r="H225" s="231">
        <v>-12.608000000000001</v>
      </c>
      <c r="I225" s="232"/>
      <c r="J225" s="228"/>
      <c r="K225" s="228"/>
      <c r="L225" s="233"/>
      <c r="M225" s="234"/>
      <c r="N225" s="235"/>
      <c r="O225" s="235"/>
      <c r="P225" s="235"/>
      <c r="Q225" s="235"/>
      <c r="R225" s="235"/>
      <c r="S225" s="235"/>
      <c r="T225" s="236"/>
      <c r="AT225" s="237" t="s">
        <v>149</v>
      </c>
      <c r="AU225" s="237" t="s">
        <v>84</v>
      </c>
      <c r="AV225" s="13" t="s">
        <v>84</v>
      </c>
      <c r="AW225" s="13" t="s">
        <v>35</v>
      </c>
      <c r="AX225" s="13" t="s">
        <v>72</v>
      </c>
      <c r="AY225" s="237" t="s">
        <v>139</v>
      </c>
    </row>
    <row r="226" spans="2:65" s="13" customFormat="1" ht="13.5">
      <c r="B226" s="227"/>
      <c r="C226" s="228"/>
      <c r="D226" s="218" t="s">
        <v>149</v>
      </c>
      <c r="E226" s="229" t="s">
        <v>21</v>
      </c>
      <c r="F226" s="230" t="s">
        <v>212</v>
      </c>
      <c r="G226" s="228"/>
      <c r="H226" s="231">
        <v>-15.6</v>
      </c>
      <c r="I226" s="232"/>
      <c r="J226" s="228"/>
      <c r="K226" s="228"/>
      <c r="L226" s="233"/>
      <c r="M226" s="234"/>
      <c r="N226" s="235"/>
      <c r="O226" s="235"/>
      <c r="P226" s="235"/>
      <c r="Q226" s="235"/>
      <c r="R226" s="235"/>
      <c r="S226" s="235"/>
      <c r="T226" s="236"/>
      <c r="AT226" s="237" t="s">
        <v>149</v>
      </c>
      <c r="AU226" s="237" t="s">
        <v>84</v>
      </c>
      <c r="AV226" s="13" t="s">
        <v>84</v>
      </c>
      <c r="AW226" s="13" t="s">
        <v>35</v>
      </c>
      <c r="AX226" s="13" t="s">
        <v>72</v>
      </c>
      <c r="AY226" s="237" t="s">
        <v>139</v>
      </c>
    </row>
    <row r="227" spans="2:65" s="13" customFormat="1" ht="13.5">
      <c r="B227" s="227"/>
      <c r="C227" s="228"/>
      <c r="D227" s="218" t="s">
        <v>149</v>
      </c>
      <c r="E227" s="229" t="s">
        <v>21</v>
      </c>
      <c r="F227" s="230" t="s">
        <v>213</v>
      </c>
      <c r="G227" s="228"/>
      <c r="H227" s="231">
        <v>9.84</v>
      </c>
      <c r="I227" s="232"/>
      <c r="J227" s="228"/>
      <c r="K227" s="228"/>
      <c r="L227" s="233"/>
      <c r="M227" s="234"/>
      <c r="N227" s="235"/>
      <c r="O227" s="235"/>
      <c r="P227" s="235"/>
      <c r="Q227" s="235"/>
      <c r="R227" s="235"/>
      <c r="S227" s="235"/>
      <c r="T227" s="236"/>
      <c r="AT227" s="237" t="s">
        <v>149</v>
      </c>
      <c r="AU227" s="237" t="s">
        <v>84</v>
      </c>
      <c r="AV227" s="13" t="s">
        <v>84</v>
      </c>
      <c r="AW227" s="13" t="s">
        <v>35</v>
      </c>
      <c r="AX227" s="13" t="s">
        <v>72</v>
      </c>
      <c r="AY227" s="237" t="s">
        <v>139</v>
      </c>
    </row>
    <row r="228" spans="2:65" s="15" customFormat="1" ht="13.5">
      <c r="B228" s="251"/>
      <c r="C228" s="252"/>
      <c r="D228" s="218" t="s">
        <v>149</v>
      </c>
      <c r="E228" s="253" t="s">
        <v>21</v>
      </c>
      <c r="F228" s="254" t="s">
        <v>189</v>
      </c>
      <c r="G228" s="252"/>
      <c r="H228" s="255">
        <v>277.16800000000001</v>
      </c>
      <c r="I228" s="256"/>
      <c r="J228" s="252"/>
      <c r="K228" s="252"/>
      <c r="L228" s="257"/>
      <c r="M228" s="258"/>
      <c r="N228" s="259"/>
      <c r="O228" s="259"/>
      <c r="P228" s="259"/>
      <c r="Q228" s="259"/>
      <c r="R228" s="259"/>
      <c r="S228" s="259"/>
      <c r="T228" s="260"/>
      <c r="AT228" s="261" t="s">
        <v>149</v>
      </c>
      <c r="AU228" s="261" t="s">
        <v>84</v>
      </c>
      <c r="AV228" s="15" t="s">
        <v>140</v>
      </c>
      <c r="AW228" s="15" t="s">
        <v>35</v>
      </c>
      <c r="AX228" s="15" t="s">
        <v>72</v>
      </c>
      <c r="AY228" s="261" t="s">
        <v>139</v>
      </c>
    </row>
    <row r="229" spans="2:65" s="13" customFormat="1" ht="13.5">
      <c r="B229" s="227"/>
      <c r="C229" s="228"/>
      <c r="D229" s="218" t="s">
        <v>149</v>
      </c>
      <c r="E229" s="229" t="s">
        <v>21</v>
      </c>
      <c r="F229" s="230" t="s">
        <v>295</v>
      </c>
      <c r="G229" s="228"/>
      <c r="H229" s="231">
        <v>-34</v>
      </c>
      <c r="I229" s="232"/>
      <c r="J229" s="228"/>
      <c r="K229" s="228"/>
      <c r="L229" s="233"/>
      <c r="M229" s="234"/>
      <c r="N229" s="235"/>
      <c r="O229" s="235"/>
      <c r="P229" s="235"/>
      <c r="Q229" s="235"/>
      <c r="R229" s="235"/>
      <c r="S229" s="235"/>
      <c r="T229" s="236"/>
      <c r="AT229" s="237" t="s">
        <v>149</v>
      </c>
      <c r="AU229" s="237" t="s">
        <v>84</v>
      </c>
      <c r="AV229" s="13" t="s">
        <v>84</v>
      </c>
      <c r="AW229" s="13" t="s">
        <v>35</v>
      </c>
      <c r="AX229" s="13" t="s">
        <v>72</v>
      </c>
      <c r="AY229" s="237" t="s">
        <v>139</v>
      </c>
    </row>
    <row r="230" spans="2:65" s="15" customFormat="1" ht="13.5">
      <c r="B230" s="251"/>
      <c r="C230" s="252"/>
      <c r="D230" s="218" t="s">
        <v>149</v>
      </c>
      <c r="E230" s="253" t="s">
        <v>21</v>
      </c>
      <c r="F230" s="254" t="s">
        <v>189</v>
      </c>
      <c r="G230" s="252"/>
      <c r="H230" s="255">
        <v>-34</v>
      </c>
      <c r="I230" s="256"/>
      <c r="J230" s="252"/>
      <c r="K230" s="252"/>
      <c r="L230" s="257"/>
      <c r="M230" s="258"/>
      <c r="N230" s="259"/>
      <c r="O230" s="259"/>
      <c r="P230" s="259"/>
      <c r="Q230" s="259"/>
      <c r="R230" s="259"/>
      <c r="S230" s="259"/>
      <c r="T230" s="260"/>
      <c r="AT230" s="261" t="s">
        <v>149</v>
      </c>
      <c r="AU230" s="261" t="s">
        <v>84</v>
      </c>
      <c r="AV230" s="15" t="s">
        <v>140</v>
      </c>
      <c r="AW230" s="15" t="s">
        <v>35</v>
      </c>
      <c r="AX230" s="15" t="s">
        <v>72</v>
      </c>
      <c r="AY230" s="261" t="s">
        <v>139</v>
      </c>
    </row>
    <row r="231" spans="2:65" s="14" customFormat="1" ht="13.5">
      <c r="B231" s="240"/>
      <c r="C231" s="241"/>
      <c r="D231" s="218" t="s">
        <v>149</v>
      </c>
      <c r="E231" s="242" t="s">
        <v>21</v>
      </c>
      <c r="F231" s="243" t="s">
        <v>182</v>
      </c>
      <c r="G231" s="241"/>
      <c r="H231" s="244">
        <v>243.16800000000001</v>
      </c>
      <c r="I231" s="245"/>
      <c r="J231" s="241"/>
      <c r="K231" s="241"/>
      <c r="L231" s="246"/>
      <c r="M231" s="247"/>
      <c r="N231" s="248"/>
      <c r="O231" s="248"/>
      <c r="P231" s="248"/>
      <c r="Q231" s="248"/>
      <c r="R231" s="248"/>
      <c r="S231" s="248"/>
      <c r="T231" s="249"/>
      <c r="AT231" s="250" t="s">
        <v>149</v>
      </c>
      <c r="AU231" s="250" t="s">
        <v>84</v>
      </c>
      <c r="AV231" s="14" t="s">
        <v>147</v>
      </c>
      <c r="AW231" s="14" t="s">
        <v>35</v>
      </c>
      <c r="AX231" s="14" t="s">
        <v>76</v>
      </c>
      <c r="AY231" s="250" t="s">
        <v>139</v>
      </c>
    </row>
    <row r="232" spans="2:65" s="1" customFormat="1" ht="22.9" customHeight="1">
      <c r="B232" s="42"/>
      <c r="C232" s="204" t="s">
        <v>296</v>
      </c>
      <c r="D232" s="204" t="s">
        <v>142</v>
      </c>
      <c r="E232" s="205" t="s">
        <v>297</v>
      </c>
      <c r="F232" s="206" t="s">
        <v>298</v>
      </c>
      <c r="G232" s="207" t="s">
        <v>154</v>
      </c>
      <c r="H232" s="208">
        <v>37.840000000000003</v>
      </c>
      <c r="I232" s="209"/>
      <c r="J232" s="210">
        <f>ROUND(I232*H232,2)</f>
        <v>0</v>
      </c>
      <c r="K232" s="206" t="s">
        <v>146</v>
      </c>
      <c r="L232" s="62"/>
      <c r="M232" s="211" t="s">
        <v>21</v>
      </c>
      <c r="N232" s="212" t="s">
        <v>44</v>
      </c>
      <c r="O232" s="43"/>
      <c r="P232" s="213">
        <f>O232*H232</f>
        <v>0</v>
      </c>
      <c r="Q232" s="213">
        <v>0</v>
      </c>
      <c r="R232" s="213">
        <f>Q232*H232</f>
        <v>0</v>
      </c>
      <c r="S232" s="213">
        <v>0</v>
      </c>
      <c r="T232" s="214">
        <f>S232*H232</f>
        <v>0</v>
      </c>
      <c r="AR232" s="25" t="s">
        <v>147</v>
      </c>
      <c r="AT232" s="25" t="s">
        <v>142</v>
      </c>
      <c r="AU232" s="25" t="s">
        <v>84</v>
      </c>
      <c r="AY232" s="25" t="s">
        <v>139</v>
      </c>
      <c r="BE232" s="215">
        <f>IF(N232="základní",J232,0)</f>
        <v>0</v>
      </c>
      <c r="BF232" s="215">
        <f>IF(N232="snížená",J232,0)</f>
        <v>0</v>
      </c>
      <c r="BG232" s="215">
        <f>IF(N232="zákl. přenesená",J232,0)</f>
        <v>0</v>
      </c>
      <c r="BH232" s="215">
        <f>IF(N232="sníž. přenesená",J232,0)</f>
        <v>0</v>
      </c>
      <c r="BI232" s="215">
        <f>IF(N232="nulová",J232,0)</f>
        <v>0</v>
      </c>
      <c r="BJ232" s="25" t="s">
        <v>84</v>
      </c>
      <c r="BK232" s="215">
        <f>ROUND(I232*H232,2)</f>
        <v>0</v>
      </c>
      <c r="BL232" s="25" t="s">
        <v>147</v>
      </c>
      <c r="BM232" s="25" t="s">
        <v>299</v>
      </c>
    </row>
    <row r="233" spans="2:65" s="1" customFormat="1" ht="81">
      <c r="B233" s="42"/>
      <c r="C233" s="64"/>
      <c r="D233" s="218" t="s">
        <v>177</v>
      </c>
      <c r="E233" s="64"/>
      <c r="F233" s="238" t="s">
        <v>300</v>
      </c>
      <c r="G233" s="64"/>
      <c r="H233" s="64"/>
      <c r="I233" s="173"/>
      <c r="J233" s="64"/>
      <c r="K233" s="64"/>
      <c r="L233" s="62"/>
      <c r="M233" s="239"/>
      <c r="N233" s="43"/>
      <c r="O233" s="43"/>
      <c r="P233" s="43"/>
      <c r="Q233" s="43"/>
      <c r="R233" s="43"/>
      <c r="S233" s="43"/>
      <c r="T233" s="79"/>
      <c r="AT233" s="25" t="s">
        <v>177</v>
      </c>
      <c r="AU233" s="25" t="s">
        <v>84</v>
      </c>
    </row>
    <row r="234" spans="2:65" s="12" customFormat="1" ht="13.5">
      <c r="B234" s="216"/>
      <c r="C234" s="217"/>
      <c r="D234" s="218" t="s">
        <v>149</v>
      </c>
      <c r="E234" s="219" t="s">
        <v>21</v>
      </c>
      <c r="F234" s="220" t="s">
        <v>150</v>
      </c>
      <c r="G234" s="217"/>
      <c r="H234" s="219" t="s">
        <v>21</v>
      </c>
      <c r="I234" s="221"/>
      <c r="J234" s="217"/>
      <c r="K234" s="217"/>
      <c r="L234" s="222"/>
      <c r="M234" s="223"/>
      <c r="N234" s="224"/>
      <c r="O234" s="224"/>
      <c r="P234" s="224"/>
      <c r="Q234" s="224"/>
      <c r="R234" s="224"/>
      <c r="S234" s="224"/>
      <c r="T234" s="225"/>
      <c r="AT234" s="226" t="s">
        <v>149</v>
      </c>
      <c r="AU234" s="226" t="s">
        <v>84</v>
      </c>
      <c r="AV234" s="12" t="s">
        <v>76</v>
      </c>
      <c r="AW234" s="12" t="s">
        <v>35</v>
      </c>
      <c r="AX234" s="12" t="s">
        <v>72</v>
      </c>
      <c r="AY234" s="226" t="s">
        <v>139</v>
      </c>
    </row>
    <row r="235" spans="2:65" s="13" customFormat="1" ht="13.5">
      <c r="B235" s="227"/>
      <c r="C235" s="228"/>
      <c r="D235" s="218" t="s">
        <v>149</v>
      </c>
      <c r="E235" s="229" t="s">
        <v>21</v>
      </c>
      <c r="F235" s="230" t="s">
        <v>181</v>
      </c>
      <c r="G235" s="228"/>
      <c r="H235" s="231">
        <v>37.840000000000003</v>
      </c>
      <c r="I235" s="232"/>
      <c r="J235" s="228"/>
      <c r="K235" s="228"/>
      <c r="L235" s="233"/>
      <c r="M235" s="234"/>
      <c r="N235" s="235"/>
      <c r="O235" s="235"/>
      <c r="P235" s="235"/>
      <c r="Q235" s="235"/>
      <c r="R235" s="235"/>
      <c r="S235" s="235"/>
      <c r="T235" s="236"/>
      <c r="AT235" s="237" t="s">
        <v>149</v>
      </c>
      <c r="AU235" s="237" t="s">
        <v>84</v>
      </c>
      <c r="AV235" s="13" t="s">
        <v>84</v>
      </c>
      <c r="AW235" s="13" t="s">
        <v>35</v>
      </c>
      <c r="AX235" s="13" t="s">
        <v>76</v>
      </c>
      <c r="AY235" s="237" t="s">
        <v>139</v>
      </c>
    </row>
    <row r="236" spans="2:65" s="1" customFormat="1" ht="22.9" customHeight="1">
      <c r="B236" s="42"/>
      <c r="C236" s="204" t="s">
        <v>301</v>
      </c>
      <c r="D236" s="204" t="s">
        <v>142</v>
      </c>
      <c r="E236" s="205" t="s">
        <v>302</v>
      </c>
      <c r="F236" s="206" t="s">
        <v>303</v>
      </c>
      <c r="G236" s="207" t="s">
        <v>154</v>
      </c>
      <c r="H236" s="208">
        <v>37.840000000000003</v>
      </c>
      <c r="I236" s="209"/>
      <c r="J236" s="210">
        <f>ROUND(I236*H236,2)</f>
        <v>0</v>
      </c>
      <c r="K236" s="206" t="s">
        <v>146</v>
      </c>
      <c r="L236" s="62"/>
      <c r="M236" s="211" t="s">
        <v>21</v>
      </c>
      <c r="N236" s="212" t="s">
        <v>44</v>
      </c>
      <c r="O236" s="43"/>
      <c r="P236" s="213">
        <f>O236*H236</f>
        <v>0</v>
      </c>
      <c r="Q236" s="213">
        <v>0</v>
      </c>
      <c r="R236" s="213">
        <f>Q236*H236</f>
        <v>0</v>
      </c>
      <c r="S236" s="213">
        <v>0</v>
      </c>
      <c r="T236" s="214">
        <f>S236*H236</f>
        <v>0</v>
      </c>
      <c r="AR236" s="25" t="s">
        <v>147</v>
      </c>
      <c r="AT236" s="25" t="s">
        <v>142</v>
      </c>
      <c r="AU236" s="25" t="s">
        <v>84</v>
      </c>
      <c r="AY236" s="25" t="s">
        <v>139</v>
      </c>
      <c r="BE236" s="215">
        <f>IF(N236="základní",J236,0)</f>
        <v>0</v>
      </c>
      <c r="BF236" s="215">
        <f>IF(N236="snížená",J236,0)</f>
        <v>0</v>
      </c>
      <c r="BG236" s="215">
        <f>IF(N236="zákl. přenesená",J236,0)</f>
        <v>0</v>
      </c>
      <c r="BH236" s="215">
        <f>IF(N236="sníž. přenesená",J236,0)</f>
        <v>0</v>
      </c>
      <c r="BI236" s="215">
        <f>IF(N236="nulová",J236,0)</f>
        <v>0</v>
      </c>
      <c r="BJ236" s="25" t="s">
        <v>84</v>
      </c>
      <c r="BK236" s="215">
        <f>ROUND(I236*H236,2)</f>
        <v>0</v>
      </c>
      <c r="BL236" s="25" t="s">
        <v>147</v>
      </c>
      <c r="BM236" s="25" t="s">
        <v>304</v>
      </c>
    </row>
    <row r="237" spans="2:65" s="1" customFormat="1" ht="81">
      <c r="B237" s="42"/>
      <c r="C237" s="64"/>
      <c r="D237" s="218" t="s">
        <v>177</v>
      </c>
      <c r="E237" s="64"/>
      <c r="F237" s="238" t="s">
        <v>300</v>
      </c>
      <c r="G237" s="64"/>
      <c r="H237" s="64"/>
      <c r="I237" s="173"/>
      <c r="J237" s="64"/>
      <c r="K237" s="64"/>
      <c r="L237" s="62"/>
      <c r="M237" s="239"/>
      <c r="N237" s="43"/>
      <c r="O237" s="43"/>
      <c r="P237" s="43"/>
      <c r="Q237" s="43"/>
      <c r="R237" s="43"/>
      <c r="S237" s="43"/>
      <c r="T237" s="79"/>
      <c r="AT237" s="25" t="s">
        <v>177</v>
      </c>
      <c r="AU237" s="25" t="s">
        <v>84</v>
      </c>
    </row>
    <row r="238" spans="2:65" s="1" customFormat="1" ht="14.45" customHeight="1">
      <c r="B238" s="42"/>
      <c r="C238" s="204" t="s">
        <v>305</v>
      </c>
      <c r="D238" s="204" t="s">
        <v>142</v>
      </c>
      <c r="E238" s="205" t="s">
        <v>306</v>
      </c>
      <c r="F238" s="206" t="s">
        <v>307</v>
      </c>
      <c r="G238" s="207" t="s">
        <v>308</v>
      </c>
      <c r="H238" s="208">
        <v>120</v>
      </c>
      <c r="I238" s="209"/>
      <c r="J238" s="210">
        <f>ROUND(I238*H238,2)</f>
        <v>0</v>
      </c>
      <c r="K238" s="206" t="s">
        <v>21</v>
      </c>
      <c r="L238" s="62"/>
      <c r="M238" s="211" t="s">
        <v>21</v>
      </c>
      <c r="N238" s="212" t="s">
        <v>44</v>
      </c>
      <c r="O238" s="43"/>
      <c r="P238" s="213">
        <f>O238*H238</f>
        <v>0</v>
      </c>
      <c r="Q238" s="213">
        <v>0</v>
      </c>
      <c r="R238" s="213">
        <f>Q238*H238</f>
        <v>0</v>
      </c>
      <c r="S238" s="213">
        <v>0</v>
      </c>
      <c r="T238" s="214">
        <f>S238*H238</f>
        <v>0</v>
      </c>
      <c r="AR238" s="25" t="s">
        <v>147</v>
      </c>
      <c r="AT238" s="25" t="s">
        <v>142</v>
      </c>
      <c r="AU238" s="25" t="s">
        <v>84</v>
      </c>
      <c r="AY238" s="25" t="s">
        <v>139</v>
      </c>
      <c r="BE238" s="215">
        <f>IF(N238="základní",J238,0)</f>
        <v>0</v>
      </c>
      <c r="BF238" s="215">
        <f>IF(N238="snížená",J238,0)</f>
        <v>0</v>
      </c>
      <c r="BG238" s="215">
        <f>IF(N238="zákl. přenesená",J238,0)</f>
        <v>0</v>
      </c>
      <c r="BH238" s="215">
        <f>IF(N238="sníž. přenesená",J238,0)</f>
        <v>0</v>
      </c>
      <c r="BI238" s="215">
        <f>IF(N238="nulová",J238,0)</f>
        <v>0</v>
      </c>
      <c r="BJ238" s="25" t="s">
        <v>84</v>
      </c>
      <c r="BK238" s="215">
        <f>ROUND(I238*H238,2)</f>
        <v>0</v>
      </c>
      <c r="BL238" s="25" t="s">
        <v>147</v>
      </c>
      <c r="BM238" s="25" t="s">
        <v>309</v>
      </c>
    </row>
    <row r="239" spans="2:65" s="11" customFormat="1" ht="29.85" customHeight="1">
      <c r="B239" s="188"/>
      <c r="C239" s="189"/>
      <c r="D239" s="190" t="s">
        <v>71</v>
      </c>
      <c r="E239" s="202" t="s">
        <v>310</v>
      </c>
      <c r="F239" s="202" t="s">
        <v>311</v>
      </c>
      <c r="G239" s="189"/>
      <c r="H239" s="189"/>
      <c r="I239" s="192"/>
      <c r="J239" s="203">
        <f>BK239</f>
        <v>0</v>
      </c>
      <c r="K239" s="189"/>
      <c r="L239" s="194"/>
      <c r="M239" s="195"/>
      <c r="N239" s="196"/>
      <c r="O239" s="196"/>
      <c r="P239" s="197">
        <f>SUM(P240:P248)</f>
        <v>0</v>
      </c>
      <c r="Q239" s="196"/>
      <c r="R239" s="197">
        <f>SUM(R240:R248)</f>
        <v>0</v>
      </c>
      <c r="S239" s="196"/>
      <c r="T239" s="198">
        <f>SUM(T240:T248)</f>
        <v>0</v>
      </c>
      <c r="AR239" s="199" t="s">
        <v>76</v>
      </c>
      <c r="AT239" s="200" t="s">
        <v>71</v>
      </c>
      <c r="AU239" s="200" t="s">
        <v>76</v>
      </c>
      <c r="AY239" s="199" t="s">
        <v>139</v>
      </c>
      <c r="BK239" s="201">
        <f>SUM(BK240:BK248)</f>
        <v>0</v>
      </c>
    </row>
    <row r="240" spans="2:65" s="1" customFormat="1" ht="34.15" customHeight="1">
      <c r="B240" s="42"/>
      <c r="C240" s="204" t="s">
        <v>312</v>
      </c>
      <c r="D240" s="204" t="s">
        <v>142</v>
      </c>
      <c r="E240" s="205" t="s">
        <v>313</v>
      </c>
      <c r="F240" s="206" t="s">
        <v>314</v>
      </c>
      <c r="G240" s="207" t="s">
        <v>315</v>
      </c>
      <c r="H240" s="208">
        <v>26.675999999999998</v>
      </c>
      <c r="I240" s="209"/>
      <c r="J240" s="210">
        <f>ROUND(I240*H240,2)</f>
        <v>0</v>
      </c>
      <c r="K240" s="206" t="s">
        <v>146</v>
      </c>
      <c r="L240" s="62"/>
      <c r="M240" s="211" t="s">
        <v>21</v>
      </c>
      <c r="N240" s="212" t="s">
        <v>44</v>
      </c>
      <c r="O240" s="43"/>
      <c r="P240" s="213">
        <f>O240*H240</f>
        <v>0</v>
      </c>
      <c r="Q240" s="213">
        <v>0</v>
      </c>
      <c r="R240" s="213">
        <f>Q240*H240</f>
        <v>0</v>
      </c>
      <c r="S240" s="213">
        <v>0</v>
      </c>
      <c r="T240" s="214">
        <f>S240*H240</f>
        <v>0</v>
      </c>
      <c r="AR240" s="25" t="s">
        <v>147</v>
      </c>
      <c r="AT240" s="25" t="s">
        <v>142</v>
      </c>
      <c r="AU240" s="25" t="s">
        <v>84</v>
      </c>
      <c r="AY240" s="25" t="s">
        <v>139</v>
      </c>
      <c r="BE240" s="215">
        <f>IF(N240="základní",J240,0)</f>
        <v>0</v>
      </c>
      <c r="BF240" s="215">
        <f>IF(N240="snížená",J240,0)</f>
        <v>0</v>
      </c>
      <c r="BG240" s="215">
        <f>IF(N240="zákl. přenesená",J240,0)</f>
        <v>0</v>
      </c>
      <c r="BH240" s="215">
        <f>IF(N240="sníž. přenesená",J240,0)</f>
        <v>0</v>
      </c>
      <c r="BI240" s="215">
        <f>IF(N240="nulová",J240,0)</f>
        <v>0</v>
      </c>
      <c r="BJ240" s="25" t="s">
        <v>84</v>
      </c>
      <c r="BK240" s="215">
        <f>ROUND(I240*H240,2)</f>
        <v>0</v>
      </c>
      <c r="BL240" s="25" t="s">
        <v>147</v>
      </c>
      <c r="BM240" s="25" t="s">
        <v>316</v>
      </c>
    </row>
    <row r="241" spans="2:65" s="1" customFormat="1" ht="135">
      <c r="B241" s="42"/>
      <c r="C241" s="64"/>
      <c r="D241" s="218" t="s">
        <v>177</v>
      </c>
      <c r="E241" s="64"/>
      <c r="F241" s="238" t="s">
        <v>317</v>
      </c>
      <c r="G241" s="64"/>
      <c r="H241" s="64"/>
      <c r="I241" s="173"/>
      <c r="J241" s="64"/>
      <c r="K241" s="64"/>
      <c r="L241" s="62"/>
      <c r="M241" s="239"/>
      <c r="N241" s="43"/>
      <c r="O241" s="43"/>
      <c r="P241" s="43"/>
      <c r="Q241" s="43"/>
      <c r="R241" s="43"/>
      <c r="S241" s="43"/>
      <c r="T241" s="79"/>
      <c r="AT241" s="25" t="s">
        <v>177</v>
      </c>
      <c r="AU241" s="25" t="s">
        <v>84</v>
      </c>
    </row>
    <row r="242" spans="2:65" s="1" customFormat="1" ht="22.9" customHeight="1">
      <c r="B242" s="42"/>
      <c r="C242" s="204" t="s">
        <v>318</v>
      </c>
      <c r="D242" s="204" t="s">
        <v>142</v>
      </c>
      <c r="E242" s="205" t="s">
        <v>319</v>
      </c>
      <c r="F242" s="206" t="s">
        <v>320</v>
      </c>
      <c r="G242" s="207" t="s">
        <v>315</v>
      </c>
      <c r="H242" s="208">
        <v>26.675999999999998</v>
      </c>
      <c r="I242" s="209"/>
      <c r="J242" s="210">
        <f>ROUND(I242*H242,2)</f>
        <v>0</v>
      </c>
      <c r="K242" s="206" t="s">
        <v>146</v>
      </c>
      <c r="L242" s="62"/>
      <c r="M242" s="211" t="s">
        <v>21</v>
      </c>
      <c r="N242" s="212" t="s">
        <v>44</v>
      </c>
      <c r="O242" s="43"/>
      <c r="P242" s="213">
        <f>O242*H242</f>
        <v>0</v>
      </c>
      <c r="Q242" s="213">
        <v>0</v>
      </c>
      <c r="R242" s="213">
        <f>Q242*H242</f>
        <v>0</v>
      </c>
      <c r="S242" s="213">
        <v>0</v>
      </c>
      <c r="T242" s="214">
        <f>S242*H242</f>
        <v>0</v>
      </c>
      <c r="AR242" s="25" t="s">
        <v>147</v>
      </c>
      <c r="AT242" s="25" t="s">
        <v>142</v>
      </c>
      <c r="AU242" s="25" t="s">
        <v>84</v>
      </c>
      <c r="AY242" s="25" t="s">
        <v>139</v>
      </c>
      <c r="BE242" s="215">
        <f>IF(N242="základní",J242,0)</f>
        <v>0</v>
      </c>
      <c r="BF242" s="215">
        <f>IF(N242="snížená",J242,0)</f>
        <v>0</v>
      </c>
      <c r="BG242" s="215">
        <f>IF(N242="zákl. přenesená",J242,0)</f>
        <v>0</v>
      </c>
      <c r="BH242" s="215">
        <f>IF(N242="sníž. přenesená",J242,0)</f>
        <v>0</v>
      </c>
      <c r="BI242" s="215">
        <f>IF(N242="nulová",J242,0)</f>
        <v>0</v>
      </c>
      <c r="BJ242" s="25" t="s">
        <v>84</v>
      </c>
      <c r="BK242" s="215">
        <f>ROUND(I242*H242,2)</f>
        <v>0</v>
      </c>
      <c r="BL242" s="25" t="s">
        <v>147</v>
      </c>
      <c r="BM242" s="25" t="s">
        <v>321</v>
      </c>
    </row>
    <row r="243" spans="2:65" s="1" customFormat="1" ht="94.5">
      <c r="B243" s="42"/>
      <c r="C243" s="64"/>
      <c r="D243" s="218" t="s">
        <v>177</v>
      </c>
      <c r="E243" s="64"/>
      <c r="F243" s="238" t="s">
        <v>322</v>
      </c>
      <c r="G243" s="64"/>
      <c r="H243" s="64"/>
      <c r="I243" s="173"/>
      <c r="J243" s="64"/>
      <c r="K243" s="64"/>
      <c r="L243" s="62"/>
      <c r="M243" s="239"/>
      <c r="N243" s="43"/>
      <c r="O243" s="43"/>
      <c r="P243" s="43"/>
      <c r="Q243" s="43"/>
      <c r="R243" s="43"/>
      <c r="S243" s="43"/>
      <c r="T243" s="79"/>
      <c r="AT243" s="25" t="s">
        <v>177</v>
      </c>
      <c r="AU243" s="25" t="s">
        <v>84</v>
      </c>
    </row>
    <row r="244" spans="2:65" s="1" customFormat="1" ht="34.15" customHeight="1">
      <c r="B244" s="42"/>
      <c r="C244" s="204" t="s">
        <v>323</v>
      </c>
      <c r="D244" s="204" t="s">
        <v>142</v>
      </c>
      <c r="E244" s="205" t="s">
        <v>324</v>
      </c>
      <c r="F244" s="206" t="s">
        <v>325</v>
      </c>
      <c r="G244" s="207" t="s">
        <v>315</v>
      </c>
      <c r="H244" s="208">
        <v>533.52</v>
      </c>
      <c r="I244" s="209"/>
      <c r="J244" s="210">
        <f>ROUND(I244*H244,2)</f>
        <v>0</v>
      </c>
      <c r="K244" s="206" t="s">
        <v>146</v>
      </c>
      <c r="L244" s="62"/>
      <c r="M244" s="211" t="s">
        <v>21</v>
      </c>
      <c r="N244" s="212" t="s">
        <v>44</v>
      </c>
      <c r="O244" s="43"/>
      <c r="P244" s="213">
        <f>O244*H244</f>
        <v>0</v>
      </c>
      <c r="Q244" s="213">
        <v>0</v>
      </c>
      <c r="R244" s="213">
        <f>Q244*H244</f>
        <v>0</v>
      </c>
      <c r="S244" s="213">
        <v>0</v>
      </c>
      <c r="T244" s="214">
        <f>S244*H244</f>
        <v>0</v>
      </c>
      <c r="AR244" s="25" t="s">
        <v>147</v>
      </c>
      <c r="AT244" s="25" t="s">
        <v>142</v>
      </c>
      <c r="AU244" s="25" t="s">
        <v>84</v>
      </c>
      <c r="AY244" s="25" t="s">
        <v>139</v>
      </c>
      <c r="BE244" s="215">
        <f>IF(N244="základní",J244,0)</f>
        <v>0</v>
      </c>
      <c r="BF244" s="215">
        <f>IF(N244="snížená",J244,0)</f>
        <v>0</v>
      </c>
      <c r="BG244" s="215">
        <f>IF(N244="zákl. přenesená",J244,0)</f>
        <v>0</v>
      </c>
      <c r="BH244" s="215">
        <f>IF(N244="sníž. přenesená",J244,0)</f>
        <v>0</v>
      </c>
      <c r="BI244" s="215">
        <f>IF(N244="nulová",J244,0)</f>
        <v>0</v>
      </c>
      <c r="BJ244" s="25" t="s">
        <v>84</v>
      </c>
      <c r="BK244" s="215">
        <f>ROUND(I244*H244,2)</f>
        <v>0</v>
      </c>
      <c r="BL244" s="25" t="s">
        <v>147</v>
      </c>
      <c r="BM244" s="25" t="s">
        <v>326</v>
      </c>
    </row>
    <row r="245" spans="2:65" s="1" customFormat="1" ht="94.5">
      <c r="B245" s="42"/>
      <c r="C245" s="64"/>
      <c r="D245" s="218" t="s">
        <v>177</v>
      </c>
      <c r="E245" s="64"/>
      <c r="F245" s="238" t="s">
        <v>322</v>
      </c>
      <c r="G245" s="64"/>
      <c r="H245" s="64"/>
      <c r="I245" s="173"/>
      <c r="J245" s="64"/>
      <c r="K245" s="64"/>
      <c r="L245" s="62"/>
      <c r="M245" s="239"/>
      <c r="N245" s="43"/>
      <c r="O245" s="43"/>
      <c r="P245" s="43"/>
      <c r="Q245" s="43"/>
      <c r="R245" s="43"/>
      <c r="S245" s="43"/>
      <c r="T245" s="79"/>
      <c r="AT245" s="25" t="s">
        <v>177</v>
      </c>
      <c r="AU245" s="25" t="s">
        <v>84</v>
      </c>
    </row>
    <row r="246" spans="2:65" s="13" customFormat="1" ht="13.5">
      <c r="B246" s="227"/>
      <c r="C246" s="228"/>
      <c r="D246" s="218" t="s">
        <v>149</v>
      </c>
      <c r="E246" s="228"/>
      <c r="F246" s="230" t="s">
        <v>327</v>
      </c>
      <c r="G246" s="228"/>
      <c r="H246" s="231">
        <v>533.52</v>
      </c>
      <c r="I246" s="232"/>
      <c r="J246" s="228"/>
      <c r="K246" s="228"/>
      <c r="L246" s="233"/>
      <c r="M246" s="234"/>
      <c r="N246" s="235"/>
      <c r="O246" s="235"/>
      <c r="P246" s="235"/>
      <c r="Q246" s="235"/>
      <c r="R246" s="235"/>
      <c r="S246" s="235"/>
      <c r="T246" s="236"/>
      <c r="AT246" s="237" t="s">
        <v>149</v>
      </c>
      <c r="AU246" s="237" t="s">
        <v>84</v>
      </c>
      <c r="AV246" s="13" t="s">
        <v>84</v>
      </c>
      <c r="AW246" s="13" t="s">
        <v>6</v>
      </c>
      <c r="AX246" s="13" t="s">
        <v>76</v>
      </c>
      <c r="AY246" s="237" t="s">
        <v>139</v>
      </c>
    </row>
    <row r="247" spans="2:65" s="1" customFormat="1" ht="22.9" customHeight="1">
      <c r="B247" s="42"/>
      <c r="C247" s="204" t="s">
        <v>328</v>
      </c>
      <c r="D247" s="204" t="s">
        <v>142</v>
      </c>
      <c r="E247" s="205" t="s">
        <v>329</v>
      </c>
      <c r="F247" s="206" t="s">
        <v>330</v>
      </c>
      <c r="G247" s="207" t="s">
        <v>315</v>
      </c>
      <c r="H247" s="208">
        <v>26.675999999999998</v>
      </c>
      <c r="I247" s="209"/>
      <c r="J247" s="210">
        <f>ROUND(I247*H247,2)</f>
        <v>0</v>
      </c>
      <c r="K247" s="206" t="s">
        <v>146</v>
      </c>
      <c r="L247" s="62"/>
      <c r="M247" s="211" t="s">
        <v>21</v>
      </c>
      <c r="N247" s="212" t="s">
        <v>44</v>
      </c>
      <c r="O247" s="43"/>
      <c r="P247" s="213">
        <f>O247*H247</f>
        <v>0</v>
      </c>
      <c r="Q247" s="213">
        <v>0</v>
      </c>
      <c r="R247" s="213">
        <f>Q247*H247</f>
        <v>0</v>
      </c>
      <c r="S247" s="213">
        <v>0</v>
      </c>
      <c r="T247" s="214">
        <f>S247*H247</f>
        <v>0</v>
      </c>
      <c r="AR247" s="25" t="s">
        <v>147</v>
      </c>
      <c r="AT247" s="25" t="s">
        <v>142</v>
      </c>
      <c r="AU247" s="25" t="s">
        <v>84</v>
      </c>
      <c r="AY247" s="25" t="s">
        <v>139</v>
      </c>
      <c r="BE247" s="215">
        <f>IF(N247="základní",J247,0)</f>
        <v>0</v>
      </c>
      <c r="BF247" s="215">
        <f>IF(N247="snížená",J247,0)</f>
        <v>0</v>
      </c>
      <c r="BG247" s="215">
        <f>IF(N247="zákl. přenesená",J247,0)</f>
        <v>0</v>
      </c>
      <c r="BH247" s="215">
        <f>IF(N247="sníž. přenesená",J247,0)</f>
        <v>0</v>
      </c>
      <c r="BI247" s="215">
        <f>IF(N247="nulová",J247,0)</f>
        <v>0</v>
      </c>
      <c r="BJ247" s="25" t="s">
        <v>84</v>
      </c>
      <c r="BK247" s="215">
        <f>ROUND(I247*H247,2)</f>
        <v>0</v>
      </c>
      <c r="BL247" s="25" t="s">
        <v>147</v>
      </c>
      <c r="BM247" s="25" t="s">
        <v>331</v>
      </c>
    </row>
    <row r="248" spans="2:65" s="1" customFormat="1" ht="81">
      <c r="B248" s="42"/>
      <c r="C248" s="64"/>
      <c r="D248" s="218" t="s">
        <v>177</v>
      </c>
      <c r="E248" s="64"/>
      <c r="F248" s="238" t="s">
        <v>332</v>
      </c>
      <c r="G248" s="64"/>
      <c r="H248" s="64"/>
      <c r="I248" s="173"/>
      <c r="J248" s="64"/>
      <c r="K248" s="64"/>
      <c r="L248" s="62"/>
      <c r="M248" s="239"/>
      <c r="N248" s="43"/>
      <c r="O248" s="43"/>
      <c r="P248" s="43"/>
      <c r="Q248" s="43"/>
      <c r="R248" s="43"/>
      <c r="S248" s="43"/>
      <c r="T248" s="79"/>
      <c r="AT248" s="25" t="s">
        <v>177</v>
      </c>
      <c r="AU248" s="25" t="s">
        <v>84</v>
      </c>
    </row>
    <row r="249" spans="2:65" s="11" customFormat="1" ht="29.85" customHeight="1">
      <c r="B249" s="188"/>
      <c r="C249" s="189"/>
      <c r="D249" s="190" t="s">
        <v>71</v>
      </c>
      <c r="E249" s="202" t="s">
        <v>333</v>
      </c>
      <c r="F249" s="202" t="s">
        <v>334</v>
      </c>
      <c r="G249" s="189"/>
      <c r="H249" s="189"/>
      <c r="I249" s="192"/>
      <c r="J249" s="203">
        <f>BK249</f>
        <v>0</v>
      </c>
      <c r="K249" s="189"/>
      <c r="L249" s="194"/>
      <c r="M249" s="195"/>
      <c r="N249" s="196"/>
      <c r="O249" s="196"/>
      <c r="P249" s="197">
        <f>SUM(P250:P251)</f>
        <v>0</v>
      </c>
      <c r="Q249" s="196"/>
      <c r="R249" s="197">
        <f>SUM(R250:R251)</f>
        <v>0</v>
      </c>
      <c r="S249" s="196"/>
      <c r="T249" s="198">
        <f>SUM(T250:T251)</f>
        <v>0</v>
      </c>
      <c r="AR249" s="199" t="s">
        <v>76</v>
      </c>
      <c r="AT249" s="200" t="s">
        <v>71</v>
      </c>
      <c r="AU249" s="200" t="s">
        <v>76</v>
      </c>
      <c r="AY249" s="199" t="s">
        <v>139</v>
      </c>
      <c r="BK249" s="201">
        <f>SUM(BK250:BK251)</f>
        <v>0</v>
      </c>
    </row>
    <row r="250" spans="2:65" s="1" customFormat="1" ht="45.6" customHeight="1">
      <c r="B250" s="42"/>
      <c r="C250" s="204" t="s">
        <v>335</v>
      </c>
      <c r="D250" s="204" t="s">
        <v>142</v>
      </c>
      <c r="E250" s="205" t="s">
        <v>336</v>
      </c>
      <c r="F250" s="206" t="s">
        <v>337</v>
      </c>
      <c r="G250" s="207" t="s">
        <v>315</v>
      </c>
      <c r="H250" s="208">
        <v>15.015000000000001</v>
      </c>
      <c r="I250" s="209"/>
      <c r="J250" s="210">
        <f>ROUND(I250*H250,2)</f>
        <v>0</v>
      </c>
      <c r="K250" s="206" t="s">
        <v>146</v>
      </c>
      <c r="L250" s="62"/>
      <c r="M250" s="211" t="s">
        <v>21</v>
      </c>
      <c r="N250" s="212" t="s">
        <v>44</v>
      </c>
      <c r="O250" s="43"/>
      <c r="P250" s="213">
        <f>O250*H250</f>
        <v>0</v>
      </c>
      <c r="Q250" s="213">
        <v>0</v>
      </c>
      <c r="R250" s="213">
        <f>Q250*H250</f>
        <v>0</v>
      </c>
      <c r="S250" s="213">
        <v>0</v>
      </c>
      <c r="T250" s="214">
        <f>S250*H250</f>
        <v>0</v>
      </c>
      <c r="AR250" s="25" t="s">
        <v>147</v>
      </c>
      <c r="AT250" s="25" t="s">
        <v>142</v>
      </c>
      <c r="AU250" s="25" t="s">
        <v>84</v>
      </c>
      <c r="AY250" s="25" t="s">
        <v>139</v>
      </c>
      <c r="BE250" s="215">
        <f>IF(N250="základní",J250,0)</f>
        <v>0</v>
      </c>
      <c r="BF250" s="215">
        <f>IF(N250="snížená",J250,0)</f>
        <v>0</v>
      </c>
      <c r="BG250" s="215">
        <f>IF(N250="zákl. přenesená",J250,0)</f>
        <v>0</v>
      </c>
      <c r="BH250" s="215">
        <f>IF(N250="sníž. přenesená",J250,0)</f>
        <v>0</v>
      </c>
      <c r="BI250" s="215">
        <f>IF(N250="nulová",J250,0)</f>
        <v>0</v>
      </c>
      <c r="BJ250" s="25" t="s">
        <v>84</v>
      </c>
      <c r="BK250" s="215">
        <f>ROUND(I250*H250,2)</f>
        <v>0</v>
      </c>
      <c r="BL250" s="25" t="s">
        <v>147</v>
      </c>
      <c r="BM250" s="25" t="s">
        <v>338</v>
      </c>
    </row>
    <row r="251" spans="2:65" s="1" customFormat="1" ht="81">
      <c r="B251" s="42"/>
      <c r="C251" s="64"/>
      <c r="D251" s="218" t="s">
        <v>177</v>
      </c>
      <c r="E251" s="64"/>
      <c r="F251" s="238" t="s">
        <v>339</v>
      </c>
      <c r="G251" s="64"/>
      <c r="H251" s="64"/>
      <c r="I251" s="173"/>
      <c r="J251" s="64"/>
      <c r="K251" s="64"/>
      <c r="L251" s="62"/>
      <c r="M251" s="239"/>
      <c r="N251" s="43"/>
      <c r="O251" s="43"/>
      <c r="P251" s="43"/>
      <c r="Q251" s="43"/>
      <c r="R251" s="43"/>
      <c r="S251" s="43"/>
      <c r="T251" s="79"/>
      <c r="AT251" s="25" t="s">
        <v>177</v>
      </c>
      <c r="AU251" s="25" t="s">
        <v>84</v>
      </c>
    </row>
    <row r="252" spans="2:65" s="11" customFormat="1" ht="37.35" customHeight="1">
      <c r="B252" s="188"/>
      <c r="C252" s="189"/>
      <c r="D252" s="190" t="s">
        <v>71</v>
      </c>
      <c r="E252" s="191" t="s">
        <v>340</v>
      </c>
      <c r="F252" s="191" t="s">
        <v>341</v>
      </c>
      <c r="G252" s="189"/>
      <c r="H252" s="189"/>
      <c r="I252" s="192"/>
      <c r="J252" s="193">
        <f>BK252</f>
        <v>0</v>
      </c>
      <c r="K252" s="189"/>
      <c r="L252" s="194"/>
      <c r="M252" s="195"/>
      <c r="N252" s="196"/>
      <c r="O252" s="196"/>
      <c r="P252" s="197">
        <f>P253+P267+P269+P271+P273+P301+P308+P346</f>
        <v>0</v>
      </c>
      <c r="Q252" s="196"/>
      <c r="R252" s="197">
        <f>R253+R267+R269+R271+R273+R301+R308+R346</f>
        <v>4.95329804</v>
      </c>
      <c r="S252" s="196"/>
      <c r="T252" s="198">
        <f>T253+T267+T269+T271+T273+T301+T308+T346</f>
        <v>14.703127260000002</v>
      </c>
      <c r="AR252" s="199" t="s">
        <v>84</v>
      </c>
      <c r="AT252" s="200" t="s">
        <v>71</v>
      </c>
      <c r="AU252" s="200" t="s">
        <v>72</v>
      </c>
      <c r="AY252" s="199" t="s">
        <v>139</v>
      </c>
      <c r="BK252" s="201">
        <f>BK253+BK267+BK269+BK271+BK273+BK301+BK308+BK346</f>
        <v>0</v>
      </c>
    </row>
    <row r="253" spans="2:65" s="11" customFormat="1" ht="19.899999999999999" customHeight="1">
      <c r="B253" s="188"/>
      <c r="C253" s="189"/>
      <c r="D253" s="190" t="s">
        <v>71</v>
      </c>
      <c r="E253" s="202" t="s">
        <v>342</v>
      </c>
      <c r="F253" s="202" t="s">
        <v>343</v>
      </c>
      <c r="G253" s="189"/>
      <c r="H253" s="189"/>
      <c r="I253" s="192"/>
      <c r="J253" s="203">
        <f>BK253</f>
        <v>0</v>
      </c>
      <c r="K253" s="189"/>
      <c r="L253" s="194"/>
      <c r="M253" s="195"/>
      <c r="N253" s="196"/>
      <c r="O253" s="196"/>
      <c r="P253" s="197">
        <f>SUM(P254:P266)</f>
        <v>0</v>
      </c>
      <c r="Q253" s="196"/>
      <c r="R253" s="197">
        <f>SUM(R254:R266)</f>
        <v>0.45768300000000006</v>
      </c>
      <c r="S253" s="196"/>
      <c r="T253" s="198">
        <f>SUM(T254:T266)</f>
        <v>0</v>
      </c>
      <c r="AR253" s="199" t="s">
        <v>84</v>
      </c>
      <c r="AT253" s="200" t="s">
        <v>71</v>
      </c>
      <c r="AU253" s="200" t="s">
        <v>76</v>
      </c>
      <c r="AY253" s="199" t="s">
        <v>139</v>
      </c>
      <c r="BK253" s="201">
        <f>SUM(BK254:BK266)</f>
        <v>0</v>
      </c>
    </row>
    <row r="254" spans="2:65" s="1" customFormat="1" ht="22.9" customHeight="1">
      <c r="B254" s="42"/>
      <c r="C254" s="204" t="s">
        <v>344</v>
      </c>
      <c r="D254" s="204" t="s">
        <v>142</v>
      </c>
      <c r="E254" s="205" t="s">
        <v>345</v>
      </c>
      <c r="F254" s="206" t="s">
        <v>346</v>
      </c>
      <c r="G254" s="207" t="s">
        <v>154</v>
      </c>
      <c r="H254" s="208">
        <v>37.840000000000003</v>
      </c>
      <c r="I254" s="209"/>
      <c r="J254" s="210">
        <f>ROUND(I254*H254,2)</f>
        <v>0</v>
      </c>
      <c r="K254" s="206" t="s">
        <v>146</v>
      </c>
      <c r="L254" s="62"/>
      <c r="M254" s="211" t="s">
        <v>21</v>
      </c>
      <c r="N254" s="212" t="s">
        <v>44</v>
      </c>
      <c r="O254" s="43"/>
      <c r="P254" s="213">
        <f>O254*H254</f>
        <v>0</v>
      </c>
      <c r="Q254" s="213">
        <v>4.5750000000000001E-3</v>
      </c>
      <c r="R254" s="213">
        <f>Q254*H254</f>
        <v>0.17311800000000002</v>
      </c>
      <c r="S254" s="213">
        <v>0</v>
      </c>
      <c r="T254" s="214">
        <f>S254*H254</f>
        <v>0</v>
      </c>
      <c r="AR254" s="25" t="s">
        <v>243</v>
      </c>
      <c r="AT254" s="25" t="s">
        <v>142</v>
      </c>
      <c r="AU254" s="25" t="s">
        <v>84</v>
      </c>
      <c r="AY254" s="25" t="s">
        <v>139</v>
      </c>
      <c r="BE254" s="215">
        <f>IF(N254="základní",J254,0)</f>
        <v>0</v>
      </c>
      <c r="BF254" s="215">
        <f>IF(N254="snížená",J254,0)</f>
        <v>0</v>
      </c>
      <c r="BG254" s="215">
        <f>IF(N254="zákl. přenesená",J254,0)</f>
        <v>0</v>
      </c>
      <c r="BH254" s="215">
        <f>IF(N254="sníž. přenesená",J254,0)</f>
        <v>0</v>
      </c>
      <c r="BI254" s="215">
        <f>IF(N254="nulová",J254,0)</f>
        <v>0</v>
      </c>
      <c r="BJ254" s="25" t="s">
        <v>84</v>
      </c>
      <c r="BK254" s="215">
        <f>ROUND(I254*H254,2)</f>
        <v>0</v>
      </c>
      <c r="BL254" s="25" t="s">
        <v>243</v>
      </c>
      <c r="BM254" s="25" t="s">
        <v>347</v>
      </c>
    </row>
    <row r="255" spans="2:65" s="12" customFormat="1" ht="13.5">
      <c r="B255" s="216"/>
      <c r="C255" s="217"/>
      <c r="D255" s="218" t="s">
        <v>149</v>
      </c>
      <c r="E255" s="219" t="s">
        <v>21</v>
      </c>
      <c r="F255" s="220" t="s">
        <v>348</v>
      </c>
      <c r="G255" s="217"/>
      <c r="H255" s="219" t="s">
        <v>21</v>
      </c>
      <c r="I255" s="221"/>
      <c r="J255" s="217"/>
      <c r="K255" s="217"/>
      <c r="L255" s="222"/>
      <c r="M255" s="223"/>
      <c r="N255" s="224"/>
      <c r="O255" s="224"/>
      <c r="P255" s="224"/>
      <c r="Q255" s="224"/>
      <c r="R255" s="224"/>
      <c r="S255" s="224"/>
      <c r="T255" s="225"/>
      <c r="AT255" s="226" t="s">
        <v>149</v>
      </c>
      <c r="AU255" s="226" t="s">
        <v>84</v>
      </c>
      <c r="AV255" s="12" t="s">
        <v>76</v>
      </c>
      <c r="AW255" s="12" t="s">
        <v>35</v>
      </c>
      <c r="AX255" s="12" t="s">
        <v>72</v>
      </c>
      <c r="AY255" s="226" t="s">
        <v>139</v>
      </c>
    </row>
    <row r="256" spans="2:65" s="12" customFormat="1" ht="13.5">
      <c r="B256" s="216"/>
      <c r="C256" s="217"/>
      <c r="D256" s="218" t="s">
        <v>149</v>
      </c>
      <c r="E256" s="219" t="s">
        <v>21</v>
      </c>
      <c r="F256" s="220" t="s">
        <v>349</v>
      </c>
      <c r="G256" s="217"/>
      <c r="H256" s="219" t="s">
        <v>21</v>
      </c>
      <c r="I256" s="221"/>
      <c r="J256" s="217"/>
      <c r="K256" s="217"/>
      <c r="L256" s="222"/>
      <c r="M256" s="223"/>
      <c r="N256" s="224"/>
      <c r="O256" s="224"/>
      <c r="P256" s="224"/>
      <c r="Q256" s="224"/>
      <c r="R256" s="224"/>
      <c r="S256" s="224"/>
      <c r="T256" s="225"/>
      <c r="AT256" s="226" t="s">
        <v>149</v>
      </c>
      <c r="AU256" s="226" t="s">
        <v>84</v>
      </c>
      <c r="AV256" s="12" t="s">
        <v>76</v>
      </c>
      <c r="AW256" s="12" t="s">
        <v>35</v>
      </c>
      <c r="AX256" s="12" t="s">
        <v>72</v>
      </c>
      <c r="AY256" s="226" t="s">
        <v>139</v>
      </c>
    </row>
    <row r="257" spans="2:65" s="13" customFormat="1" ht="13.5">
      <c r="B257" s="227"/>
      <c r="C257" s="228"/>
      <c r="D257" s="218" t="s">
        <v>149</v>
      </c>
      <c r="E257" s="229" t="s">
        <v>21</v>
      </c>
      <c r="F257" s="230" t="s">
        <v>181</v>
      </c>
      <c r="G257" s="228"/>
      <c r="H257" s="231">
        <v>37.840000000000003</v>
      </c>
      <c r="I257" s="232"/>
      <c r="J257" s="228"/>
      <c r="K257" s="228"/>
      <c r="L257" s="233"/>
      <c r="M257" s="234"/>
      <c r="N257" s="235"/>
      <c r="O257" s="235"/>
      <c r="P257" s="235"/>
      <c r="Q257" s="235"/>
      <c r="R257" s="235"/>
      <c r="S257" s="235"/>
      <c r="T257" s="236"/>
      <c r="AT257" s="237" t="s">
        <v>149</v>
      </c>
      <c r="AU257" s="237" t="s">
        <v>84</v>
      </c>
      <c r="AV257" s="13" t="s">
        <v>84</v>
      </c>
      <c r="AW257" s="13" t="s">
        <v>35</v>
      </c>
      <c r="AX257" s="13" t="s">
        <v>76</v>
      </c>
      <c r="AY257" s="237" t="s">
        <v>139</v>
      </c>
    </row>
    <row r="258" spans="2:65" s="1" customFormat="1" ht="22.9" customHeight="1">
      <c r="B258" s="42"/>
      <c r="C258" s="204" t="s">
        <v>350</v>
      </c>
      <c r="D258" s="204" t="s">
        <v>142</v>
      </c>
      <c r="E258" s="205" t="s">
        <v>351</v>
      </c>
      <c r="F258" s="206" t="s">
        <v>352</v>
      </c>
      <c r="G258" s="207" t="s">
        <v>154</v>
      </c>
      <c r="H258" s="208">
        <v>62.2</v>
      </c>
      <c r="I258" s="209"/>
      <c r="J258" s="210">
        <f>ROUND(I258*H258,2)</f>
        <v>0</v>
      </c>
      <c r="K258" s="206" t="s">
        <v>146</v>
      </c>
      <c r="L258" s="62"/>
      <c r="M258" s="211" t="s">
        <v>21</v>
      </c>
      <c r="N258" s="212" t="s">
        <v>44</v>
      </c>
      <c r="O258" s="43"/>
      <c r="P258" s="213">
        <f>O258*H258</f>
        <v>0</v>
      </c>
      <c r="Q258" s="213">
        <v>4.5750000000000001E-3</v>
      </c>
      <c r="R258" s="213">
        <f>Q258*H258</f>
        <v>0.28456500000000001</v>
      </c>
      <c r="S258" s="213">
        <v>0</v>
      </c>
      <c r="T258" s="214">
        <f>S258*H258</f>
        <v>0</v>
      </c>
      <c r="AR258" s="25" t="s">
        <v>243</v>
      </c>
      <c r="AT258" s="25" t="s">
        <v>142</v>
      </c>
      <c r="AU258" s="25" t="s">
        <v>84</v>
      </c>
      <c r="AY258" s="25" t="s">
        <v>139</v>
      </c>
      <c r="BE258" s="215">
        <f>IF(N258="základní",J258,0)</f>
        <v>0</v>
      </c>
      <c r="BF258" s="215">
        <f>IF(N258="snížená",J258,0)</f>
        <v>0</v>
      </c>
      <c r="BG258" s="215">
        <f>IF(N258="zákl. přenesená",J258,0)</f>
        <v>0</v>
      </c>
      <c r="BH258" s="215">
        <f>IF(N258="sníž. přenesená",J258,0)</f>
        <v>0</v>
      </c>
      <c r="BI258" s="215">
        <f>IF(N258="nulová",J258,0)</f>
        <v>0</v>
      </c>
      <c r="BJ258" s="25" t="s">
        <v>84</v>
      </c>
      <c r="BK258" s="215">
        <f>ROUND(I258*H258,2)</f>
        <v>0</v>
      </c>
      <c r="BL258" s="25" t="s">
        <v>243</v>
      </c>
      <c r="BM258" s="25" t="s">
        <v>353</v>
      </c>
    </row>
    <row r="259" spans="2:65" s="12" customFormat="1" ht="13.5">
      <c r="B259" s="216"/>
      <c r="C259" s="217"/>
      <c r="D259" s="218" t="s">
        <v>149</v>
      </c>
      <c r="E259" s="219" t="s">
        <v>21</v>
      </c>
      <c r="F259" s="220" t="s">
        <v>150</v>
      </c>
      <c r="G259" s="217"/>
      <c r="H259" s="219" t="s">
        <v>21</v>
      </c>
      <c r="I259" s="221"/>
      <c r="J259" s="217"/>
      <c r="K259" s="217"/>
      <c r="L259" s="222"/>
      <c r="M259" s="223"/>
      <c r="N259" s="224"/>
      <c r="O259" s="224"/>
      <c r="P259" s="224"/>
      <c r="Q259" s="224"/>
      <c r="R259" s="224"/>
      <c r="S259" s="224"/>
      <c r="T259" s="225"/>
      <c r="AT259" s="226" t="s">
        <v>149</v>
      </c>
      <c r="AU259" s="226" t="s">
        <v>84</v>
      </c>
      <c r="AV259" s="12" t="s">
        <v>76</v>
      </c>
      <c r="AW259" s="12" t="s">
        <v>35</v>
      </c>
      <c r="AX259" s="12" t="s">
        <v>72</v>
      </c>
      <c r="AY259" s="226" t="s">
        <v>139</v>
      </c>
    </row>
    <row r="260" spans="2:65" s="13" customFormat="1" ht="13.5">
      <c r="B260" s="227"/>
      <c r="C260" s="228"/>
      <c r="D260" s="218" t="s">
        <v>149</v>
      </c>
      <c r="E260" s="229" t="s">
        <v>21</v>
      </c>
      <c r="F260" s="230" t="s">
        <v>354</v>
      </c>
      <c r="G260" s="228"/>
      <c r="H260" s="231">
        <v>22.08</v>
      </c>
      <c r="I260" s="232"/>
      <c r="J260" s="228"/>
      <c r="K260" s="228"/>
      <c r="L260" s="233"/>
      <c r="M260" s="234"/>
      <c r="N260" s="235"/>
      <c r="O260" s="235"/>
      <c r="P260" s="235"/>
      <c r="Q260" s="235"/>
      <c r="R260" s="235"/>
      <c r="S260" s="235"/>
      <c r="T260" s="236"/>
      <c r="AT260" s="237" t="s">
        <v>149</v>
      </c>
      <c r="AU260" s="237" t="s">
        <v>84</v>
      </c>
      <c r="AV260" s="13" t="s">
        <v>84</v>
      </c>
      <c r="AW260" s="13" t="s">
        <v>35</v>
      </c>
      <c r="AX260" s="13" t="s">
        <v>72</v>
      </c>
      <c r="AY260" s="237" t="s">
        <v>139</v>
      </c>
    </row>
    <row r="261" spans="2:65" s="13" customFormat="1" ht="13.5">
      <c r="B261" s="227"/>
      <c r="C261" s="228"/>
      <c r="D261" s="218" t="s">
        <v>149</v>
      </c>
      <c r="E261" s="229" t="s">
        <v>21</v>
      </c>
      <c r="F261" s="230" t="s">
        <v>355</v>
      </c>
      <c r="G261" s="228"/>
      <c r="H261" s="231">
        <v>40.119999999999997</v>
      </c>
      <c r="I261" s="232"/>
      <c r="J261" s="228"/>
      <c r="K261" s="228"/>
      <c r="L261" s="233"/>
      <c r="M261" s="234"/>
      <c r="N261" s="235"/>
      <c r="O261" s="235"/>
      <c r="P261" s="235"/>
      <c r="Q261" s="235"/>
      <c r="R261" s="235"/>
      <c r="S261" s="235"/>
      <c r="T261" s="236"/>
      <c r="AT261" s="237" t="s">
        <v>149</v>
      </c>
      <c r="AU261" s="237" t="s">
        <v>84</v>
      </c>
      <c r="AV261" s="13" t="s">
        <v>84</v>
      </c>
      <c r="AW261" s="13" t="s">
        <v>35</v>
      </c>
      <c r="AX261" s="13" t="s">
        <v>72</v>
      </c>
      <c r="AY261" s="237" t="s">
        <v>139</v>
      </c>
    </row>
    <row r="262" spans="2:65" s="14" customFormat="1" ht="13.5">
      <c r="B262" s="240"/>
      <c r="C262" s="241"/>
      <c r="D262" s="218" t="s">
        <v>149</v>
      </c>
      <c r="E262" s="242" t="s">
        <v>21</v>
      </c>
      <c r="F262" s="243" t="s">
        <v>182</v>
      </c>
      <c r="G262" s="241"/>
      <c r="H262" s="244">
        <v>62.2</v>
      </c>
      <c r="I262" s="245"/>
      <c r="J262" s="241"/>
      <c r="K262" s="241"/>
      <c r="L262" s="246"/>
      <c r="M262" s="247"/>
      <c r="N262" s="248"/>
      <c r="O262" s="248"/>
      <c r="P262" s="248"/>
      <c r="Q262" s="248"/>
      <c r="R262" s="248"/>
      <c r="S262" s="248"/>
      <c r="T262" s="249"/>
      <c r="AT262" s="250" t="s">
        <v>149</v>
      </c>
      <c r="AU262" s="250" t="s">
        <v>84</v>
      </c>
      <c r="AV262" s="14" t="s">
        <v>147</v>
      </c>
      <c r="AW262" s="14" t="s">
        <v>35</v>
      </c>
      <c r="AX262" s="14" t="s">
        <v>76</v>
      </c>
      <c r="AY262" s="250" t="s">
        <v>139</v>
      </c>
    </row>
    <row r="263" spans="2:65" s="1" customFormat="1" ht="45.6" customHeight="1">
      <c r="B263" s="42"/>
      <c r="C263" s="204" t="s">
        <v>356</v>
      </c>
      <c r="D263" s="204" t="s">
        <v>142</v>
      </c>
      <c r="E263" s="205" t="s">
        <v>357</v>
      </c>
      <c r="F263" s="206" t="s">
        <v>358</v>
      </c>
      <c r="G263" s="207" t="s">
        <v>315</v>
      </c>
      <c r="H263" s="208">
        <v>0.45800000000000002</v>
      </c>
      <c r="I263" s="209"/>
      <c r="J263" s="210">
        <f>ROUND(I263*H263,2)</f>
        <v>0</v>
      </c>
      <c r="K263" s="206" t="s">
        <v>146</v>
      </c>
      <c r="L263" s="62"/>
      <c r="M263" s="211" t="s">
        <v>21</v>
      </c>
      <c r="N263" s="212" t="s">
        <v>44</v>
      </c>
      <c r="O263" s="43"/>
      <c r="P263" s="213">
        <f>O263*H263</f>
        <v>0</v>
      </c>
      <c r="Q263" s="213">
        <v>0</v>
      </c>
      <c r="R263" s="213">
        <f>Q263*H263</f>
        <v>0</v>
      </c>
      <c r="S263" s="213">
        <v>0</v>
      </c>
      <c r="T263" s="214">
        <f>S263*H263</f>
        <v>0</v>
      </c>
      <c r="AR263" s="25" t="s">
        <v>243</v>
      </c>
      <c r="AT263" s="25" t="s">
        <v>142</v>
      </c>
      <c r="AU263" s="25" t="s">
        <v>84</v>
      </c>
      <c r="AY263" s="25" t="s">
        <v>139</v>
      </c>
      <c r="BE263" s="215">
        <f>IF(N263="základní",J263,0)</f>
        <v>0</v>
      </c>
      <c r="BF263" s="215">
        <f>IF(N263="snížená",J263,0)</f>
        <v>0</v>
      </c>
      <c r="BG263" s="215">
        <f>IF(N263="zákl. přenesená",J263,0)</f>
        <v>0</v>
      </c>
      <c r="BH263" s="215">
        <f>IF(N263="sníž. přenesená",J263,0)</f>
        <v>0</v>
      </c>
      <c r="BI263" s="215">
        <f>IF(N263="nulová",J263,0)</f>
        <v>0</v>
      </c>
      <c r="BJ263" s="25" t="s">
        <v>84</v>
      </c>
      <c r="BK263" s="215">
        <f>ROUND(I263*H263,2)</f>
        <v>0</v>
      </c>
      <c r="BL263" s="25" t="s">
        <v>243</v>
      </c>
      <c r="BM263" s="25" t="s">
        <v>359</v>
      </c>
    </row>
    <row r="264" spans="2:65" s="1" customFormat="1" ht="135">
      <c r="B264" s="42"/>
      <c r="C264" s="64"/>
      <c r="D264" s="218" t="s">
        <v>177</v>
      </c>
      <c r="E264" s="64"/>
      <c r="F264" s="238" t="s">
        <v>360</v>
      </c>
      <c r="G264" s="64"/>
      <c r="H264" s="64"/>
      <c r="I264" s="173"/>
      <c r="J264" s="64"/>
      <c r="K264" s="64"/>
      <c r="L264" s="62"/>
      <c r="M264" s="239"/>
      <c r="N264" s="43"/>
      <c r="O264" s="43"/>
      <c r="P264" s="43"/>
      <c r="Q264" s="43"/>
      <c r="R264" s="43"/>
      <c r="S264" s="43"/>
      <c r="T264" s="79"/>
      <c r="AT264" s="25" t="s">
        <v>177</v>
      </c>
      <c r="AU264" s="25" t="s">
        <v>84</v>
      </c>
    </row>
    <row r="265" spans="2:65" s="1" customFormat="1" ht="45.6" customHeight="1">
      <c r="B265" s="42"/>
      <c r="C265" s="204" t="s">
        <v>361</v>
      </c>
      <c r="D265" s="204" t="s">
        <v>142</v>
      </c>
      <c r="E265" s="205" t="s">
        <v>362</v>
      </c>
      <c r="F265" s="206" t="s">
        <v>363</v>
      </c>
      <c r="G265" s="207" t="s">
        <v>315</v>
      </c>
      <c r="H265" s="208">
        <v>0.45800000000000002</v>
      </c>
      <c r="I265" s="209"/>
      <c r="J265" s="210">
        <f>ROUND(I265*H265,2)</f>
        <v>0</v>
      </c>
      <c r="K265" s="206" t="s">
        <v>146</v>
      </c>
      <c r="L265" s="62"/>
      <c r="M265" s="211" t="s">
        <v>21</v>
      </c>
      <c r="N265" s="212" t="s">
        <v>44</v>
      </c>
      <c r="O265" s="43"/>
      <c r="P265" s="213">
        <f>O265*H265</f>
        <v>0</v>
      </c>
      <c r="Q265" s="213">
        <v>0</v>
      </c>
      <c r="R265" s="213">
        <f>Q265*H265</f>
        <v>0</v>
      </c>
      <c r="S265" s="213">
        <v>0</v>
      </c>
      <c r="T265" s="214">
        <f>S265*H265</f>
        <v>0</v>
      </c>
      <c r="AR265" s="25" t="s">
        <v>243</v>
      </c>
      <c r="AT265" s="25" t="s">
        <v>142</v>
      </c>
      <c r="AU265" s="25" t="s">
        <v>84</v>
      </c>
      <c r="AY265" s="25" t="s">
        <v>139</v>
      </c>
      <c r="BE265" s="215">
        <f>IF(N265="základní",J265,0)</f>
        <v>0</v>
      </c>
      <c r="BF265" s="215">
        <f>IF(N265="snížená",J265,0)</f>
        <v>0</v>
      </c>
      <c r="BG265" s="215">
        <f>IF(N265="zákl. přenesená",J265,0)</f>
        <v>0</v>
      </c>
      <c r="BH265" s="215">
        <f>IF(N265="sníž. přenesená",J265,0)</f>
        <v>0</v>
      </c>
      <c r="BI265" s="215">
        <f>IF(N265="nulová",J265,0)</f>
        <v>0</v>
      </c>
      <c r="BJ265" s="25" t="s">
        <v>84</v>
      </c>
      <c r="BK265" s="215">
        <f>ROUND(I265*H265,2)</f>
        <v>0</v>
      </c>
      <c r="BL265" s="25" t="s">
        <v>243</v>
      </c>
      <c r="BM265" s="25" t="s">
        <v>364</v>
      </c>
    </row>
    <row r="266" spans="2:65" s="1" customFormat="1" ht="135">
      <c r="B266" s="42"/>
      <c r="C266" s="64"/>
      <c r="D266" s="218" t="s">
        <v>177</v>
      </c>
      <c r="E266" s="64"/>
      <c r="F266" s="238" t="s">
        <v>360</v>
      </c>
      <c r="G266" s="64"/>
      <c r="H266" s="64"/>
      <c r="I266" s="173"/>
      <c r="J266" s="64"/>
      <c r="K266" s="64"/>
      <c r="L266" s="62"/>
      <c r="M266" s="239"/>
      <c r="N266" s="43"/>
      <c r="O266" s="43"/>
      <c r="P266" s="43"/>
      <c r="Q266" s="43"/>
      <c r="R266" s="43"/>
      <c r="S266" s="43"/>
      <c r="T266" s="79"/>
      <c r="AT266" s="25" t="s">
        <v>177</v>
      </c>
      <c r="AU266" s="25" t="s">
        <v>84</v>
      </c>
    </row>
    <row r="267" spans="2:65" s="11" customFormat="1" ht="29.85" customHeight="1">
      <c r="B267" s="188"/>
      <c r="C267" s="189"/>
      <c r="D267" s="190" t="s">
        <v>71</v>
      </c>
      <c r="E267" s="202" t="s">
        <v>365</v>
      </c>
      <c r="F267" s="202" t="s">
        <v>366</v>
      </c>
      <c r="G267" s="189"/>
      <c r="H267" s="189"/>
      <c r="I267" s="192"/>
      <c r="J267" s="203">
        <f>BK267</f>
        <v>0</v>
      </c>
      <c r="K267" s="189"/>
      <c r="L267" s="194"/>
      <c r="M267" s="195"/>
      <c r="N267" s="196"/>
      <c r="O267" s="196"/>
      <c r="P267" s="197">
        <f>P268</f>
        <v>0</v>
      </c>
      <c r="Q267" s="196"/>
      <c r="R267" s="197">
        <f>R268</f>
        <v>0</v>
      </c>
      <c r="S267" s="196"/>
      <c r="T267" s="198">
        <f>T268</f>
        <v>0</v>
      </c>
      <c r="AR267" s="199" t="s">
        <v>84</v>
      </c>
      <c r="AT267" s="200" t="s">
        <v>71</v>
      </c>
      <c r="AU267" s="200" t="s">
        <v>76</v>
      </c>
      <c r="AY267" s="199" t="s">
        <v>139</v>
      </c>
      <c r="BK267" s="201">
        <f>BK268</f>
        <v>0</v>
      </c>
    </row>
    <row r="268" spans="2:65" s="1" customFormat="1" ht="14.45" customHeight="1">
      <c r="B268" s="42"/>
      <c r="C268" s="204" t="s">
        <v>367</v>
      </c>
      <c r="D268" s="204" t="s">
        <v>142</v>
      </c>
      <c r="E268" s="205" t="s">
        <v>365</v>
      </c>
      <c r="F268" s="206" t="s">
        <v>368</v>
      </c>
      <c r="G268" s="207" t="s">
        <v>369</v>
      </c>
      <c r="H268" s="208">
        <v>1</v>
      </c>
      <c r="I268" s="209"/>
      <c r="J268" s="210">
        <f>ROUND(I268*H268,2)</f>
        <v>0</v>
      </c>
      <c r="K268" s="206" t="s">
        <v>21</v>
      </c>
      <c r="L268" s="62"/>
      <c r="M268" s="211" t="s">
        <v>21</v>
      </c>
      <c r="N268" s="212" t="s">
        <v>44</v>
      </c>
      <c r="O268" s="43"/>
      <c r="P268" s="213">
        <f>O268*H268</f>
        <v>0</v>
      </c>
      <c r="Q268" s="213">
        <v>0</v>
      </c>
      <c r="R268" s="213">
        <f>Q268*H268</f>
        <v>0</v>
      </c>
      <c r="S268" s="213">
        <v>0</v>
      </c>
      <c r="T268" s="214">
        <f>S268*H268</f>
        <v>0</v>
      </c>
      <c r="AR268" s="25" t="s">
        <v>243</v>
      </c>
      <c r="AT268" s="25" t="s">
        <v>142</v>
      </c>
      <c r="AU268" s="25" t="s">
        <v>84</v>
      </c>
      <c r="AY268" s="25" t="s">
        <v>139</v>
      </c>
      <c r="BE268" s="215">
        <f>IF(N268="základní",J268,0)</f>
        <v>0</v>
      </c>
      <c r="BF268" s="215">
        <f>IF(N268="snížená",J268,0)</f>
        <v>0</v>
      </c>
      <c r="BG268" s="215">
        <f>IF(N268="zákl. přenesená",J268,0)</f>
        <v>0</v>
      </c>
      <c r="BH268" s="215">
        <f>IF(N268="sníž. přenesená",J268,0)</f>
        <v>0</v>
      </c>
      <c r="BI268" s="215">
        <f>IF(N268="nulová",J268,0)</f>
        <v>0</v>
      </c>
      <c r="BJ268" s="25" t="s">
        <v>84</v>
      </c>
      <c r="BK268" s="215">
        <f>ROUND(I268*H268,2)</f>
        <v>0</v>
      </c>
      <c r="BL268" s="25" t="s">
        <v>243</v>
      </c>
      <c r="BM268" s="25" t="s">
        <v>370</v>
      </c>
    </row>
    <row r="269" spans="2:65" s="11" customFormat="1" ht="29.85" customHeight="1">
      <c r="B269" s="188"/>
      <c r="C269" s="189"/>
      <c r="D269" s="190" t="s">
        <v>71</v>
      </c>
      <c r="E269" s="202" t="s">
        <v>371</v>
      </c>
      <c r="F269" s="202" t="s">
        <v>372</v>
      </c>
      <c r="G269" s="189"/>
      <c r="H269" s="189"/>
      <c r="I269" s="192"/>
      <c r="J269" s="203">
        <f>BK269</f>
        <v>0</v>
      </c>
      <c r="K269" s="189"/>
      <c r="L269" s="194"/>
      <c r="M269" s="195"/>
      <c r="N269" s="196"/>
      <c r="O269" s="196"/>
      <c r="P269" s="197">
        <f>P270</f>
        <v>0</v>
      </c>
      <c r="Q269" s="196"/>
      <c r="R269" s="197">
        <f>R270</f>
        <v>0</v>
      </c>
      <c r="S269" s="196"/>
      <c r="T269" s="198">
        <f>T270</f>
        <v>0</v>
      </c>
      <c r="AR269" s="199" t="s">
        <v>84</v>
      </c>
      <c r="AT269" s="200" t="s">
        <v>71</v>
      </c>
      <c r="AU269" s="200" t="s">
        <v>76</v>
      </c>
      <c r="AY269" s="199" t="s">
        <v>139</v>
      </c>
      <c r="BK269" s="201">
        <f>BK270</f>
        <v>0</v>
      </c>
    </row>
    <row r="270" spans="2:65" s="1" customFormat="1" ht="14.45" customHeight="1">
      <c r="B270" s="42"/>
      <c r="C270" s="204" t="s">
        <v>373</v>
      </c>
      <c r="D270" s="204" t="s">
        <v>142</v>
      </c>
      <c r="E270" s="205" t="s">
        <v>371</v>
      </c>
      <c r="F270" s="206" t="s">
        <v>374</v>
      </c>
      <c r="G270" s="207" t="s">
        <v>369</v>
      </c>
      <c r="H270" s="208">
        <v>1</v>
      </c>
      <c r="I270" s="209"/>
      <c r="J270" s="210">
        <f>ROUND(I270*H270,2)</f>
        <v>0</v>
      </c>
      <c r="K270" s="206" t="s">
        <v>21</v>
      </c>
      <c r="L270" s="62"/>
      <c r="M270" s="211" t="s">
        <v>21</v>
      </c>
      <c r="N270" s="212" t="s">
        <v>44</v>
      </c>
      <c r="O270" s="43"/>
      <c r="P270" s="213">
        <f>O270*H270</f>
        <v>0</v>
      </c>
      <c r="Q270" s="213">
        <v>0</v>
      </c>
      <c r="R270" s="213">
        <f>Q270*H270</f>
        <v>0</v>
      </c>
      <c r="S270" s="213">
        <v>0</v>
      </c>
      <c r="T270" s="214">
        <f>S270*H270</f>
        <v>0</v>
      </c>
      <c r="AR270" s="25" t="s">
        <v>243</v>
      </c>
      <c r="AT270" s="25" t="s">
        <v>142</v>
      </c>
      <c r="AU270" s="25" t="s">
        <v>84</v>
      </c>
      <c r="AY270" s="25" t="s">
        <v>139</v>
      </c>
      <c r="BE270" s="215">
        <f>IF(N270="základní",J270,0)</f>
        <v>0</v>
      </c>
      <c r="BF270" s="215">
        <f>IF(N270="snížená",J270,0)</f>
        <v>0</v>
      </c>
      <c r="BG270" s="215">
        <f>IF(N270="zákl. přenesená",J270,0)</f>
        <v>0</v>
      </c>
      <c r="BH270" s="215">
        <f>IF(N270="sníž. přenesená",J270,0)</f>
        <v>0</v>
      </c>
      <c r="BI270" s="215">
        <f>IF(N270="nulová",J270,0)</f>
        <v>0</v>
      </c>
      <c r="BJ270" s="25" t="s">
        <v>84</v>
      </c>
      <c r="BK270" s="215">
        <f>ROUND(I270*H270,2)</f>
        <v>0</v>
      </c>
      <c r="BL270" s="25" t="s">
        <v>243</v>
      </c>
      <c r="BM270" s="25" t="s">
        <v>375</v>
      </c>
    </row>
    <row r="271" spans="2:65" s="11" customFormat="1" ht="29.85" customHeight="1">
      <c r="B271" s="188"/>
      <c r="C271" s="189"/>
      <c r="D271" s="190" t="s">
        <v>71</v>
      </c>
      <c r="E271" s="202" t="s">
        <v>376</v>
      </c>
      <c r="F271" s="202" t="s">
        <v>377</v>
      </c>
      <c r="G271" s="189"/>
      <c r="H271" s="189"/>
      <c r="I271" s="192"/>
      <c r="J271" s="203">
        <f>BK271</f>
        <v>0</v>
      </c>
      <c r="K271" s="189"/>
      <c r="L271" s="194"/>
      <c r="M271" s="195"/>
      <c r="N271" s="196"/>
      <c r="O271" s="196"/>
      <c r="P271" s="197">
        <f>P272</f>
        <v>0</v>
      </c>
      <c r="Q271" s="196"/>
      <c r="R271" s="197">
        <f>R272</f>
        <v>0</v>
      </c>
      <c r="S271" s="196"/>
      <c r="T271" s="198">
        <f>T272</f>
        <v>0</v>
      </c>
      <c r="AR271" s="199" t="s">
        <v>84</v>
      </c>
      <c r="AT271" s="200" t="s">
        <v>71</v>
      </c>
      <c r="AU271" s="200" t="s">
        <v>76</v>
      </c>
      <c r="AY271" s="199" t="s">
        <v>139</v>
      </c>
      <c r="BK271" s="201">
        <f>BK272</f>
        <v>0</v>
      </c>
    </row>
    <row r="272" spans="2:65" s="1" customFormat="1" ht="14.45" customHeight="1">
      <c r="B272" s="42"/>
      <c r="C272" s="204" t="s">
        <v>378</v>
      </c>
      <c r="D272" s="204" t="s">
        <v>142</v>
      </c>
      <c r="E272" s="205" t="s">
        <v>376</v>
      </c>
      <c r="F272" s="206" t="s">
        <v>379</v>
      </c>
      <c r="G272" s="207" t="s">
        <v>369</v>
      </c>
      <c r="H272" s="208">
        <v>1</v>
      </c>
      <c r="I272" s="209"/>
      <c r="J272" s="210">
        <f>ROUND(I272*H272,2)</f>
        <v>0</v>
      </c>
      <c r="K272" s="206" t="s">
        <v>21</v>
      </c>
      <c r="L272" s="62"/>
      <c r="M272" s="211" t="s">
        <v>21</v>
      </c>
      <c r="N272" s="212" t="s">
        <v>44</v>
      </c>
      <c r="O272" s="43"/>
      <c r="P272" s="213">
        <f>O272*H272</f>
        <v>0</v>
      </c>
      <c r="Q272" s="213">
        <v>0</v>
      </c>
      <c r="R272" s="213">
        <f>Q272*H272</f>
        <v>0</v>
      </c>
      <c r="S272" s="213">
        <v>0</v>
      </c>
      <c r="T272" s="214">
        <f>S272*H272</f>
        <v>0</v>
      </c>
      <c r="AR272" s="25" t="s">
        <v>243</v>
      </c>
      <c r="AT272" s="25" t="s">
        <v>142</v>
      </c>
      <c r="AU272" s="25" t="s">
        <v>84</v>
      </c>
      <c r="AY272" s="25" t="s">
        <v>139</v>
      </c>
      <c r="BE272" s="215">
        <f>IF(N272="základní",J272,0)</f>
        <v>0</v>
      </c>
      <c r="BF272" s="215">
        <f>IF(N272="snížená",J272,0)</f>
        <v>0</v>
      </c>
      <c r="BG272" s="215">
        <f>IF(N272="zákl. přenesená",J272,0)</f>
        <v>0</v>
      </c>
      <c r="BH272" s="215">
        <f>IF(N272="sníž. přenesená",J272,0)</f>
        <v>0</v>
      </c>
      <c r="BI272" s="215">
        <f>IF(N272="nulová",J272,0)</f>
        <v>0</v>
      </c>
      <c r="BJ272" s="25" t="s">
        <v>84</v>
      </c>
      <c r="BK272" s="215">
        <f>ROUND(I272*H272,2)</f>
        <v>0</v>
      </c>
      <c r="BL272" s="25" t="s">
        <v>243</v>
      </c>
      <c r="BM272" s="25" t="s">
        <v>380</v>
      </c>
    </row>
    <row r="273" spans="2:65" s="11" customFormat="1" ht="29.85" customHeight="1">
      <c r="B273" s="188"/>
      <c r="C273" s="189"/>
      <c r="D273" s="190" t="s">
        <v>71</v>
      </c>
      <c r="E273" s="202" t="s">
        <v>381</v>
      </c>
      <c r="F273" s="202" t="s">
        <v>382</v>
      </c>
      <c r="G273" s="189"/>
      <c r="H273" s="189"/>
      <c r="I273" s="192"/>
      <c r="J273" s="203">
        <f>BK273</f>
        <v>0</v>
      </c>
      <c r="K273" s="189"/>
      <c r="L273" s="194"/>
      <c r="M273" s="195"/>
      <c r="N273" s="196"/>
      <c r="O273" s="196"/>
      <c r="P273" s="197">
        <f>SUM(P274:P300)</f>
        <v>0</v>
      </c>
      <c r="Q273" s="196"/>
      <c r="R273" s="197">
        <f>SUM(R274:R300)</f>
        <v>1.3463472000000001</v>
      </c>
      <c r="S273" s="196"/>
      <c r="T273" s="198">
        <f>SUM(T274:T300)</f>
        <v>3.1471528000000002</v>
      </c>
      <c r="AR273" s="199" t="s">
        <v>84</v>
      </c>
      <c r="AT273" s="200" t="s">
        <v>71</v>
      </c>
      <c r="AU273" s="200" t="s">
        <v>76</v>
      </c>
      <c r="AY273" s="199" t="s">
        <v>139</v>
      </c>
      <c r="BK273" s="201">
        <f>SUM(BK274:BK300)</f>
        <v>0</v>
      </c>
    </row>
    <row r="274" spans="2:65" s="1" customFormat="1" ht="14.45" customHeight="1">
      <c r="B274" s="42"/>
      <c r="C274" s="204" t="s">
        <v>383</v>
      </c>
      <c r="D274" s="204" t="s">
        <v>142</v>
      </c>
      <c r="E274" s="205" t="s">
        <v>384</v>
      </c>
      <c r="F274" s="206" t="s">
        <v>385</v>
      </c>
      <c r="G274" s="207" t="s">
        <v>154</v>
      </c>
      <c r="H274" s="208">
        <v>37.840000000000003</v>
      </c>
      <c r="I274" s="209"/>
      <c r="J274" s="210">
        <f>ROUND(I274*H274,2)</f>
        <v>0</v>
      </c>
      <c r="K274" s="206" t="s">
        <v>146</v>
      </c>
      <c r="L274" s="62"/>
      <c r="M274" s="211" t="s">
        <v>21</v>
      </c>
      <c r="N274" s="212" t="s">
        <v>44</v>
      </c>
      <c r="O274" s="43"/>
      <c r="P274" s="213">
        <f>O274*H274</f>
        <v>0</v>
      </c>
      <c r="Q274" s="213">
        <v>0</v>
      </c>
      <c r="R274" s="213">
        <f>Q274*H274</f>
        <v>0</v>
      </c>
      <c r="S274" s="213">
        <v>8.3169999999999994E-2</v>
      </c>
      <c r="T274" s="214">
        <f>S274*H274</f>
        <v>3.1471528000000002</v>
      </c>
      <c r="AR274" s="25" t="s">
        <v>243</v>
      </c>
      <c r="AT274" s="25" t="s">
        <v>142</v>
      </c>
      <c r="AU274" s="25" t="s">
        <v>84</v>
      </c>
      <c r="AY274" s="25" t="s">
        <v>139</v>
      </c>
      <c r="BE274" s="215">
        <f>IF(N274="základní",J274,0)</f>
        <v>0</v>
      </c>
      <c r="BF274" s="215">
        <f>IF(N274="snížená",J274,0)</f>
        <v>0</v>
      </c>
      <c r="BG274" s="215">
        <f>IF(N274="zákl. přenesená",J274,0)</f>
        <v>0</v>
      </c>
      <c r="BH274" s="215">
        <f>IF(N274="sníž. přenesená",J274,0)</f>
        <v>0</v>
      </c>
      <c r="BI274" s="215">
        <f>IF(N274="nulová",J274,0)</f>
        <v>0</v>
      </c>
      <c r="BJ274" s="25" t="s">
        <v>84</v>
      </c>
      <c r="BK274" s="215">
        <f>ROUND(I274*H274,2)</f>
        <v>0</v>
      </c>
      <c r="BL274" s="25" t="s">
        <v>243</v>
      </c>
      <c r="BM274" s="25" t="s">
        <v>386</v>
      </c>
    </row>
    <row r="275" spans="2:65" s="12" customFormat="1" ht="13.5">
      <c r="B275" s="216"/>
      <c r="C275" s="217"/>
      <c r="D275" s="218" t="s">
        <v>149</v>
      </c>
      <c r="E275" s="219" t="s">
        <v>21</v>
      </c>
      <c r="F275" s="220" t="s">
        <v>150</v>
      </c>
      <c r="G275" s="217"/>
      <c r="H275" s="219" t="s">
        <v>21</v>
      </c>
      <c r="I275" s="221"/>
      <c r="J275" s="217"/>
      <c r="K275" s="217"/>
      <c r="L275" s="222"/>
      <c r="M275" s="223"/>
      <c r="N275" s="224"/>
      <c r="O275" s="224"/>
      <c r="P275" s="224"/>
      <c r="Q275" s="224"/>
      <c r="R275" s="224"/>
      <c r="S275" s="224"/>
      <c r="T275" s="225"/>
      <c r="AT275" s="226" t="s">
        <v>149</v>
      </c>
      <c r="AU275" s="226" t="s">
        <v>84</v>
      </c>
      <c r="AV275" s="12" t="s">
        <v>76</v>
      </c>
      <c r="AW275" s="12" t="s">
        <v>35</v>
      </c>
      <c r="AX275" s="12" t="s">
        <v>72</v>
      </c>
      <c r="AY275" s="226" t="s">
        <v>139</v>
      </c>
    </row>
    <row r="276" spans="2:65" s="13" customFormat="1" ht="13.5">
      <c r="B276" s="227"/>
      <c r="C276" s="228"/>
      <c r="D276" s="218" t="s">
        <v>149</v>
      </c>
      <c r="E276" s="229" t="s">
        <v>21</v>
      </c>
      <c r="F276" s="230" t="s">
        <v>181</v>
      </c>
      <c r="G276" s="228"/>
      <c r="H276" s="231">
        <v>37.840000000000003</v>
      </c>
      <c r="I276" s="232"/>
      <c r="J276" s="228"/>
      <c r="K276" s="228"/>
      <c r="L276" s="233"/>
      <c r="M276" s="234"/>
      <c r="N276" s="235"/>
      <c r="O276" s="235"/>
      <c r="P276" s="235"/>
      <c r="Q276" s="235"/>
      <c r="R276" s="235"/>
      <c r="S276" s="235"/>
      <c r="T276" s="236"/>
      <c r="AT276" s="237" t="s">
        <v>149</v>
      </c>
      <c r="AU276" s="237" t="s">
        <v>84</v>
      </c>
      <c r="AV276" s="13" t="s">
        <v>84</v>
      </c>
      <c r="AW276" s="13" t="s">
        <v>35</v>
      </c>
      <c r="AX276" s="13" t="s">
        <v>76</v>
      </c>
      <c r="AY276" s="237" t="s">
        <v>139</v>
      </c>
    </row>
    <row r="277" spans="2:65" s="1" customFormat="1" ht="34.15" customHeight="1">
      <c r="B277" s="42"/>
      <c r="C277" s="204" t="s">
        <v>387</v>
      </c>
      <c r="D277" s="204" t="s">
        <v>142</v>
      </c>
      <c r="E277" s="205" t="s">
        <v>388</v>
      </c>
      <c r="F277" s="206" t="s">
        <v>389</v>
      </c>
      <c r="G277" s="207" t="s">
        <v>154</v>
      </c>
      <c r="H277" s="208">
        <v>37.840000000000003</v>
      </c>
      <c r="I277" s="209"/>
      <c r="J277" s="210">
        <f>ROUND(I277*H277,2)</f>
        <v>0</v>
      </c>
      <c r="K277" s="206" t="s">
        <v>146</v>
      </c>
      <c r="L277" s="62"/>
      <c r="M277" s="211" t="s">
        <v>21</v>
      </c>
      <c r="N277" s="212" t="s">
        <v>44</v>
      </c>
      <c r="O277" s="43"/>
      <c r="P277" s="213">
        <f>O277*H277</f>
        <v>0</v>
      </c>
      <c r="Q277" s="213">
        <v>3.9199999999999999E-3</v>
      </c>
      <c r="R277" s="213">
        <f>Q277*H277</f>
        <v>0.14833280000000001</v>
      </c>
      <c r="S277" s="213">
        <v>0</v>
      </c>
      <c r="T277" s="214">
        <f>S277*H277</f>
        <v>0</v>
      </c>
      <c r="AR277" s="25" t="s">
        <v>243</v>
      </c>
      <c r="AT277" s="25" t="s">
        <v>142</v>
      </c>
      <c r="AU277" s="25" t="s">
        <v>84</v>
      </c>
      <c r="AY277" s="25" t="s">
        <v>139</v>
      </c>
      <c r="BE277" s="215">
        <f>IF(N277="základní",J277,0)</f>
        <v>0</v>
      </c>
      <c r="BF277" s="215">
        <f>IF(N277="snížená",J277,0)</f>
        <v>0</v>
      </c>
      <c r="BG277" s="215">
        <f>IF(N277="zákl. přenesená",J277,0)</f>
        <v>0</v>
      </c>
      <c r="BH277" s="215">
        <f>IF(N277="sníž. přenesená",J277,0)</f>
        <v>0</v>
      </c>
      <c r="BI277" s="215">
        <f>IF(N277="nulová",J277,0)</f>
        <v>0</v>
      </c>
      <c r="BJ277" s="25" t="s">
        <v>84</v>
      </c>
      <c r="BK277" s="215">
        <f>ROUND(I277*H277,2)</f>
        <v>0</v>
      </c>
      <c r="BL277" s="25" t="s">
        <v>243</v>
      </c>
      <c r="BM277" s="25" t="s">
        <v>390</v>
      </c>
    </row>
    <row r="278" spans="2:65" s="12" customFormat="1" ht="13.5">
      <c r="B278" s="216"/>
      <c r="C278" s="217"/>
      <c r="D278" s="218" t="s">
        <v>149</v>
      </c>
      <c r="E278" s="219" t="s">
        <v>21</v>
      </c>
      <c r="F278" s="220" t="s">
        <v>348</v>
      </c>
      <c r="G278" s="217"/>
      <c r="H278" s="219" t="s">
        <v>21</v>
      </c>
      <c r="I278" s="221"/>
      <c r="J278" s="217"/>
      <c r="K278" s="217"/>
      <c r="L278" s="222"/>
      <c r="M278" s="223"/>
      <c r="N278" s="224"/>
      <c r="O278" s="224"/>
      <c r="P278" s="224"/>
      <c r="Q278" s="224"/>
      <c r="R278" s="224"/>
      <c r="S278" s="224"/>
      <c r="T278" s="225"/>
      <c r="AT278" s="226" t="s">
        <v>149</v>
      </c>
      <c r="AU278" s="226" t="s">
        <v>84</v>
      </c>
      <c r="AV278" s="12" t="s">
        <v>76</v>
      </c>
      <c r="AW278" s="12" t="s">
        <v>35</v>
      </c>
      <c r="AX278" s="12" t="s">
        <v>72</v>
      </c>
      <c r="AY278" s="226" t="s">
        <v>139</v>
      </c>
    </row>
    <row r="279" spans="2:65" s="13" customFormat="1" ht="13.5">
      <c r="B279" s="227"/>
      <c r="C279" s="228"/>
      <c r="D279" s="218" t="s">
        <v>149</v>
      </c>
      <c r="E279" s="229" t="s">
        <v>21</v>
      </c>
      <c r="F279" s="230" t="s">
        <v>181</v>
      </c>
      <c r="G279" s="228"/>
      <c r="H279" s="231">
        <v>37.840000000000003</v>
      </c>
      <c r="I279" s="232"/>
      <c r="J279" s="228"/>
      <c r="K279" s="228"/>
      <c r="L279" s="233"/>
      <c r="M279" s="234"/>
      <c r="N279" s="235"/>
      <c r="O279" s="235"/>
      <c r="P279" s="235"/>
      <c r="Q279" s="235"/>
      <c r="R279" s="235"/>
      <c r="S279" s="235"/>
      <c r="T279" s="236"/>
      <c r="AT279" s="237" t="s">
        <v>149</v>
      </c>
      <c r="AU279" s="237" t="s">
        <v>84</v>
      </c>
      <c r="AV279" s="13" t="s">
        <v>84</v>
      </c>
      <c r="AW279" s="13" t="s">
        <v>35</v>
      </c>
      <c r="AX279" s="13" t="s">
        <v>76</v>
      </c>
      <c r="AY279" s="237" t="s">
        <v>139</v>
      </c>
    </row>
    <row r="280" spans="2:65" s="1" customFormat="1" ht="14.45" customHeight="1">
      <c r="B280" s="42"/>
      <c r="C280" s="262" t="s">
        <v>391</v>
      </c>
      <c r="D280" s="262" t="s">
        <v>244</v>
      </c>
      <c r="E280" s="263" t="s">
        <v>392</v>
      </c>
      <c r="F280" s="264" t="s">
        <v>393</v>
      </c>
      <c r="G280" s="265" t="s">
        <v>154</v>
      </c>
      <c r="H280" s="266">
        <v>41.624000000000002</v>
      </c>
      <c r="I280" s="267"/>
      <c r="J280" s="268">
        <f>ROUND(I280*H280,2)</f>
        <v>0</v>
      </c>
      <c r="K280" s="264" t="s">
        <v>21</v>
      </c>
      <c r="L280" s="269"/>
      <c r="M280" s="270" t="s">
        <v>21</v>
      </c>
      <c r="N280" s="271" t="s">
        <v>44</v>
      </c>
      <c r="O280" s="43"/>
      <c r="P280" s="213">
        <f>O280*H280</f>
        <v>0</v>
      </c>
      <c r="Q280" s="213">
        <v>1.7999999999999999E-2</v>
      </c>
      <c r="R280" s="213">
        <f>Q280*H280</f>
        <v>0.74923200000000001</v>
      </c>
      <c r="S280" s="213">
        <v>0</v>
      </c>
      <c r="T280" s="214">
        <f>S280*H280</f>
        <v>0</v>
      </c>
      <c r="AR280" s="25" t="s">
        <v>328</v>
      </c>
      <c r="AT280" s="25" t="s">
        <v>244</v>
      </c>
      <c r="AU280" s="25" t="s">
        <v>84</v>
      </c>
      <c r="AY280" s="25" t="s">
        <v>139</v>
      </c>
      <c r="BE280" s="215">
        <f>IF(N280="základní",J280,0)</f>
        <v>0</v>
      </c>
      <c r="BF280" s="215">
        <f>IF(N280="snížená",J280,0)</f>
        <v>0</v>
      </c>
      <c r="BG280" s="215">
        <f>IF(N280="zákl. přenesená",J280,0)</f>
        <v>0</v>
      </c>
      <c r="BH280" s="215">
        <f>IF(N280="sníž. přenesená",J280,0)</f>
        <v>0</v>
      </c>
      <c r="BI280" s="215">
        <f>IF(N280="nulová",J280,0)</f>
        <v>0</v>
      </c>
      <c r="BJ280" s="25" t="s">
        <v>84</v>
      </c>
      <c r="BK280" s="215">
        <f>ROUND(I280*H280,2)</f>
        <v>0</v>
      </c>
      <c r="BL280" s="25" t="s">
        <v>243</v>
      </c>
      <c r="BM280" s="25" t="s">
        <v>394</v>
      </c>
    </row>
    <row r="281" spans="2:65" s="13" customFormat="1" ht="13.5">
      <c r="B281" s="227"/>
      <c r="C281" s="228"/>
      <c r="D281" s="218" t="s">
        <v>149</v>
      </c>
      <c r="E281" s="228"/>
      <c r="F281" s="230" t="s">
        <v>395</v>
      </c>
      <c r="G281" s="228"/>
      <c r="H281" s="231">
        <v>41.624000000000002</v>
      </c>
      <c r="I281" s="232"/>
      <c r="J281" s="228"/>
      <c r="K281" s="228"/>
      <c r="L281" s="233"/>
      <c r="M281" s="234"/>
      <c r="N281" s="235"/>
      <c r="O281" s="235"/>
      <c r="P281" s="235"/>
      <c r="Q281" s="235"/>
      <c r="R281" s="235"/>
      <c r="S281" s="235"/>
      <c r="T281" s="236"/>
      <c r="AT281" s="237" t="s">
        <v>149</v>
      </c>
      <c r="AU281" s="237" t="s">
        <v>84</v>
      </c>
      <c r="AV281" s="13" t="s">
        <v>84</v>
      </c>
      <c r="AW281" s="13" t="s">
        <v>6</v>
      </c>
      <c r="AX281" s="13" t="s">
        <v>76</v>
      </c>
      <c r="AY281" s="237" t="s">
        <v>139</v>
      </c>
    </row>
    <row r="282" spans="2:65" s="1" customFormat="1" ht="22.9" customHeight="1">
      <c r="B282" s="42"/>
      <c r="C282" s="204" t="s">
        <v>396</v>
      </c>
      <c r="D282" s="204" t="s">
        <v>142</v>
      </c>
      <c r="E282" s="205" t="s">
        <v>397</v>
      </c>
      <c r="F282" s="206" t="s">
        <v>398</v>
      </c>
      <c r="G282" s="207" t="s">
        <v>154</v>
      </c>
      <c r="H282" s="208">
        <v>37.840000000000003</v>
      </c>
      <c r="I282" s="209"/>
      <c r="J282" s="210">
        <f>ROUND(I282*H282,2)</f>
        <v>0</v>
      </c>
      <c r="K282" s="206" t="s">
        <v>146</v>
      </c>
      <c r="L282" s="62"/>
      <c r="M282" s="211" t="s">
        <v>21</v>
      </c>
      <c r="N282" s="212" t="s">
        <v>44</v>
      </c>
      <c r="O282" s="43"/>
      <c r="P282" s="213">
        <f>O282*H282</f>
        <v>0</v>
      </c>
      <c r="Q282" s="213">
        <v>0</v>
      </c>
      <c r="R282" s="213">
        <f>Q282*H282</f>
        <v>0</v>
      </c>
      <c r="S282" s="213">
        <v>0</v>
      </c>
      <c r="T282" s="214">
        <f>S282*H282</f>
        <v>0</v>
      </c>
      <c r="AR282" s="25" t="s">
        <v>243</v>
      </c>
      <c r="AT282" s="25" t="s">
        <v>142</v>
      </c>
      <c r="AU282" s="25" t="s">
        <v>84</v>
      </c>
      <c r="AY282" s="25" t="s">
        <v>139</v>
      </c>
      <c r="BE282" s="215">
        <f>IF(N282="základní",J282,0)</f>
        <v>0</v>
      </c>
      <c r="BF282" s="215">
        <f>IF(N282="snížená",J282,0)</f>
        <v>0</v>
      </c>
      <c r="BG282" s="215">
        <f>IF(N282="zákl. přenesená",J282,0)</f>
        <v>0</v>
      </c>
      <c r="BH282" s="215">
        <f>IF(N282="sníž. přenesená",J282,0)</f>
        <v>0</v>
      </c>
      <c r="BI282" s="215">
        <f>IF(N282="nulová",J282,0)</f>
        <v>0</v>
      </c>
      <c r="BJ282" s="25" t="s">
        <v>84</v>
      </c>
      <c r="BK282" s="215">
        <f>ROUND(I282*H282,2)</f>
        <v>0</v>
      </c>
      <c r="BL282" s="25" t="s">
        <v>243</v>
      </c>
      <c r="BM282" s="25" t="s">
        <v>399</v>
      </c>
    </row>
    <row r="283" spans="2:65" s="1" customFormat="1" ht="14.45" customHeight="1">
      <c r="B283" s="42"/>
      <c r="C283" s="204" t="s">
        <v>400</v>
      </c>
      <c r="D283" s="204" t="s">
        <v>142</v>
      </c>
      <c r="E283" s="205" t="s">
        <v>401</v>
      </c>
      <c r="F283" s="206" t="s">
        <v>402</v>
      </c>
      <c r="G283" s="207" t="s">
        <v>154</v>
      </c>
      <c r="H283" s="208">
        <v>37.840000000000003</v>
      </c>
      <c r="I283" s="209"/>
      <c r="J283" s="210">
        <f>ROUND(I283*H283,2)</f>
        <v>0</v>
      </c>
      <c r="K283" s="206" t="s">
        <v>146</v>
      </c>
      <c r="L283" s="62"/>
      <c r="M283" s="211" t="s">
        <v>21</v>
      </c>
      <c r="N283" s="212" t="s">
        <v>44</v>
      </c>
      <c r="O283" s="43"/>
      <c r="P283" s="213">
        <f>O283*H283</f>
        <v>0</v>
      </c>
      <c r="Q283" s="213">
        <v>2.9999999999999997E-4</v>
      </c>
      <c r="R283" s="213">
        <f>Q283*H283</f>
        <v>1.1351999999999999E-2</v>
      </c>
      <c r="S283" s="213">
        <v>0</v>
      </c>
      <c r="T283" s="214">
        <f>S283*H283</f>
        <v>0</v>
      </c>
      <c r="AR283" s="25" t="s">
        <v>243</v>
      </c>
      <c r="AT283" s="25" t="s">
        <v>142</v>
      </c>
      <c r="AU283" s="25" t="s">
        <v>84</v>
      </c>
      <c r="AY283" s="25" t="s">
        <v>139</v>
      </c>
      <c r="BE283" s="215">
        <f>IF(N283="základní",J283,0)</f>
        <v>0</v>
      </c>
      <c r="BF283" s="215">
        <f>IF(N283="snížená",J283,0)</f>
        <v>0</v>
      </c>
      <c r="BG283" s="215">
        <f>IF(N283="zákl. přenesená",J283,0)</f>
        <v>0</v>
      </c>
      <c r="BH283" s="215">
        <f>IF(N283="sníž. přenesená",J283,0)</f>
        <v>0</v>
      </c>
      <c r="BI283" s="215">
        <f>IF(N283="nulová",J283,0)</f>
        <v>0</v>
      </c>
      <c r="BJ283" s="25" t="s">
        <v>84</v>
      </c>
      <c r="BK283" s="215">
        <f>ROUND(I283*H283,2)</f>
        <v>0</v>
      </c>
      <c r="BL283" s="25" t="s">
        <v>243</v>
      </c>
      <c r="BM283" s="25" t="s">
        <v>403</v>
      </c>
    </row>
    <row r="284" spans="2:65" s="1" customFormat="1" ht="54">
      <c r="B284" s="42"/>
      <c r="C284" s="64"/>
      <c r="D284" s="218" t="s">
        <v>177</v>
      </c>
      <c r="E284" s="64"/>
      <c r="F284" s="238" t="s">
        <v>404</v>
      </c>
      <c r="G284" s="64"/>
      <c r="H284" s="64"/>
      <c r="I284" s="173"/>
      <c r="J284" s="64"/>
      <c r="K284" s="64"/>
      <c r="L284" s="62"/>
      <c r="M284" s="239"/>
      <c r="N284" s="43"/>
      <c r="O284" s="43"/>
      <c r="P284" s="43"/>
      <c r="Q284" s="43"/>
      <c r="R284" s="43"/>
      <c r="S284" s="43"/>
      <c r="T284" s="79"/>
      <c r="AT284" s="25" t="s">
        <v>177</v>
      </c>
      <c r="AU284" s="25" t="s">
        <v>84</v>
      </c>
    </row>
    <row r="285" spans="2:65" s="12" customFormat="1" ht="13.5">
      <c r="B285" s="216"/>
      <c r="C285" s="217"/>
      <c r="D285" s="218" t="s">
        <v>149</v>
      </c>
      <c r="E285" s="219" t="s">
        <v>21</v>
      </c>
      <c r="F285" s="220" t="s">
        <v>348</v>
      </c>
      <c r="G285" s="217"/>
      <c r="H285" s="219" t="s">
        <v>21</v>
      </c>
      <c r="I285" s="221"/>
      <c r="J285" s="217"/>
      <c r="K285" s="217"/>
      <c r="L285" s="222"/>
      <c r="M285" s="223"/>
      <c r="N285" s="224"/>
      <c r="O285" s="224"/>
      <c r="P285" s="224"/>
      <c r="Q285" s="224"/>
      <c r="R285" s="224"/>
      <c r="S285" s="224"/>
      <c r="T285" s="225"/>
      <c r="AT285" s="226" t="s">
        <v>149</v>
      </c>
      <c r="AU285" s="226" t="s">
        <v>84</v>
      </c>
      <c r="AV285" s="12" t="s">
        <v>76</v>
      </c>
      <c r="AW285" s="12" t="s">
        <v>35</v>
      </c>
      <c r="AX285" s="12" t="s">
        <v>72</v>
      </c>
      <c r="AY285" s="226" t="s">
        <v>139</v>
      </c>
    </row>
    <row r="286" spans="2:65" s="13" customFormat="1" ht="13.5">
      <c r="B286" s="227"/>
      <c r="C286" s="228"/>
      <c r="D286" s="218" t="s">
        <v>149</v>
      </c>
      <c r="E286" s="229" t="s">
        <v>21</v>
      </c>
      <c r="F286" s="230" t="s">
        <v>181</v>
      </c>
      <c r="G286" s="228"/>
      <c r="H286" s="231">
        <v>37.840000000000003</v>
      </c>
      <c r="I286" s="232"/>
      <c r="J286" s="228"/>
      <c r="K286" s="228"/>
      <c r="L286" s="233"/>
      <c r="M286" s="234"/>
      <c r="N286" s="235"/>
      <c r="O286" s="235"/>
      <c r="P286" s="235"/>
      <c r="Q286" s="235"/>
      <c r="R286" s="235"/>
      <c r="S286" s="235"/>
      <c r="T286" s="236"/>
      <c r="AT286" s="237" t="s">
        <v>149</v>
      </c>
      <c r="AU286" s="237" t="s">
        <v>84</v>
      </c>
      <c r="AV286" s="13" t="s">
        <v>84</v>
      </c>
      <c r="AW286" s="13" t="s">
        <v>35</v>
      </c>
      <c r="AX286" s="13" t="s">
        <v>76</v>
      </c>
      <c r="AY286" s="237" t="s">
        <v>139</v>
      </c>
    </row>
    <row r="287" spans="2:65" s="1" customFormat="1" ht="14.45" customHeight="1">
      <c r="B287" s="42"/>
      <c r="C287" s="204" t="s">
        <v>405</v>
      </c>
      <c r="D287" s="204" t="s">
        <v>142</v>
      </c>
      <c r="E287" s="205" t="s">
        <v>406</v>
      </c>
      <c r="F287" s="206" t="s">
        <v>407</v>
      </c>
      <c r="G287" s="207" t="s">
        <v>145</v>
      </c>
      <c r="H287" s="208">
        <v>60</v>
      </c>
      <c r="I287" s="209"/>
      <c r="J287" s="210">
        <f>ROUND(I287*H287,2)</f>
        <v>0</v>
      </c>
      <c r="K287" s="206" t="s">
        <v>146</v>
      </c>
      <c r="L287" s="62"/>
      <c r="M287" s="211" t="s">
        <v>21</v>
      </c>
      <c r="N287" s="212" t="s">
        <v>44</v>
      </c>
      <c r="O287" s="43"/>
      <c r="P287" s="213">
        <f>O287*H287</f>
        <v>0</v>
      </c>
      <c r="Q287" s="213">
        <v>0</v>
      </c>
      <c r="R287" s="213">
        <f>Q287*H287</f>
        <v>0</v>
      </c>
      <c r="S287" s="213">
        <v>0</v>
      </c>
      <c r="T287" s="214">
        <f>S287*H287</f>
        <v>0</v>
      </c>
      <c r="AR287" s="25" t="s">
        <v>243</v>
      </c>
      <c r="AT287" s="25" t="s">
        <v>142</v>
      </c>
      <c r="AU287" s="25" t="s">
        <v>84</v>
      </c>
      <c r="AY287" s="25" t="s">
        <v>139</v>
      </c>
      <c r="BE287" s="215">
        <f>IF(N287="základní",J287,0)</f>
        <v>0</v>
      </c>
      <c r="BF287" s="215">
        <f>IF(N287="snížená",J287,0)</f>
        <v>0</v>
      </c>
      <c r="BG287" s="215">
        <f>IF(N287="zákl. přenesená",J287,0)</f>
        <v>0</v>
      </c>
      <c r="BH287" s="215">
        <f>IF(N287="sníž. přenesená",J287,0)</f>
        <v>0</v>
      </c>
      <c r="BI287" s="215">
        <f>IF(N287="nulová",J287,0)</f>
        <v>0</v>
      </c>
      <c r="BJ287" s="25" t="s">
        <v>84</v>
      </c>
      <c r="BK287" s="215">
        <f>ROUND(I287*H287,2)</f>
        <v>0</v>
      </c>
      <c r="BL287" s="25" t="s">
        <v>243</v>
      </c>
      <c r="BM287" s="25" t="s">
        <v>408</v>
      </c>
    </row>
    <row r="288" spans="2:65" s="1" customFormat="1" ht="54">
      <c r="B288" s="42"/>
      <c r="C288" s="64"/>
      <c r="D288" s="218" t="s">
        <v>177</v>
      </c>
      <c r="E288" s="64"/>
      <c r="F288" s="238" t="s">
        <v>404</v>
      </c>
      <c r="G288" s="64"/>
      <c r="H288" s="64"/>
      <c r="I288" s="173"/>
      <c r="J288" s="64"/>
      <c r="K288" s="64"/>
      <c r="L288" s="62"/>
      <c r="M288" s="239"/>
      <c r="N288" s="43"/>
      <c r="O288" s="43"/>
      <c r="P288" s="43"/>
      <c r="Q288" s="43"/>
      <c r="R288" s="43"/>
      <c r="S288" s="43"/>
      <c r="T288" s="79"/>
      <c r="AT288" s="25" t="s">
        <v>177</v>
      </c>
      <c r="AU288" s="25" t="s">
        <v>84</v>
      </c>
    </row>
    <row r="289" spans="2:65" s="1" customFormat="1" ht="22.9" customHeight="1">
      <c r="B289" s="42"/>
      <c r="C289" s="204" t="s">
        <v>409</v>
      </c>
      <c r="D289" s="204" t="s">
        <v>142</v>
      </c>
      <c r="E289" s="205" t="s">
        <v>410</v>
      </c>
      <c r="F289" s="206" t="s">
        <v>411</v>
      </c>
      <c r="G289" s="207" t="s">
        <v>154</v>
      </c>
      <c r="H289" s="208">
        <v>37.840000000000003</v>
      </c>
      <c r="I289" s="209"/>
      <c r="J289" s="210">
        <f>ROUND(I289*H289,2)</f>
        <v>0</v>
      </c>
      <c r="K289" s="206" t="s">
        <v>146</v>
      </c>
      <c r="L289" s="62"/>
      <c r="M289" s="211" t="s">
        <v>21</v>
      </c>
      <c r="N289" s="212" t="s">
        <v>44</v>
      </c>
      <c r="O289" s="43"/>
      <c r="P289" s="213">
        <f>O289*H289</f>
        <v>0</v>
      </c>
      <c r="Q289" s="213">
        <v>7.7000000000000002E-3</v>
      </c>
      <c r="R289" s="213">
        <f>Q289*H289</f>
        <v>0.29136800000000002</v>
      </c>
      <c r="S289" s="213">
        <v>0</v>
      </c>
      <c r="T289" s="214">
        <f>S289*H289</f>
        <v>0</v>
      </c>
      <c r="AR289" s="25" t="s">
        <v>243</v>
      </c>
      <c r="AT289" s="25" t="s">
        <v>142</v>
      </c>
      <c r="AU289" s="25" t="s">
        <v>84</v>
      </c>
      <c r="AY289" s="25" t="s">
        <v>139</v>
      </c>
      <c r="BE289" s="215">
        <f>IF(N289="základní",J289,0)</f>
        <v>0</v>
      </c>
      <c r="BF289" s="215">
        <f>IF(N289="snížená",J289,0)</f>
        <v>0</v>
      </c>
      <c r="BG289" s="215">
        <f>IF(N289="zákl. přenesená",J289,0)</f>
        <v>0</v>
      </c>
      <c r="BH289" s="215">
        <f>IF(N289="sníž. přenesená",J289,0)</f>
        <v>0</v>
      </c>
      <c r="BI289" s="215">
        <f>IF(N289="nulová",J289,0)</f>
        <v>0</v>
      </c>
      <c r="BJ289" s="25" t="s">
        <v>84</v>
      </c>
      <c r="BK289" s="215">
        <f>ROUND(I289*H289,2)</f>
        <v>0</v>
      </c>
      <c r="BL289" s="25" t="s">
        <v>243</v>
      </c>
      <c r="BM289" s="25" t="s">
        <v>412</v>
      </c>
    </row>
    <row r="290" spans="2:65" s="1" customFormat="1" ht="40.5">
      <c r="B290" s="42"/>
      <c r="C290" s="64"/>
      <c r="D290" s="218" t="s">
        <v>177</v>
      </c>
      <c r="E290" s="64"/>
      <c r="F290" s="238" t="s">
        <v>413</v>
      </c>
      <c r="G290" s="64"/>
      <c r="H290" s="64"/>
      <c r="I290" s="173"/>
      <c r="J290" s="64"/>
      <c r="K290" s="64"/>
      <c r="L290" s="62"/>
      <c r="M290" s="239"/>
      <c r="N290" s="43"/>
      <c r="O290" s="43"/>
      <c r="P290" s="43"/>
      <c r="Q290" s="43"/>
      <c r="R290" s="43"/>
      <c r="S290" s="43"/>
      <c r="T290" s="79"/>
      <c r="AT290" s="25" t="s">
        <v>177</v>
      </c>
      <c r="AU290" s="25" t="s">
        <v>84</v>
      </c>
    </row>
    <row r="291" spans="2:65" s="12" customFormat="1" ht="13.5">
      <c r="B291" s="216"/>
      <c r="C291" s="217"/>
      <c r="D291" s="218" t="s">
        <v>149</v>
      </c>
      <c r="E291" s="219" t="s">
        <v>21</v>
      </c>
      <c r="F291" s="220" t="s">
        <v>348</v>
      </c>
      <c r="G291" s="217"/>
      <c r="H291" s="219" t="s">
        <v>21</v>
      </c>
      <c r="I291" s="221"/>
      <c r="J291" s="217"/>
      <c r="K291" s="217"/>
      <c r="L291" s="222"/>
      <c r="M291" s="223"/>
      <c r="N291" s="224"/>
      <c r="O291" s="224"/>
      <c r="P291" s="224"/>
      <c r="Q291" s="224"/>
      <c r="R291" s="224"/>
      <c r="S291" s="224"/>
      <c r="T291" s="225"/>
      <c r="AT291" s="226" t="s">
        <v>149</v>
      </c>
      <c r="AU291" s="226" t="s">
        <v>84</v>
      </c>
      <c r="AV291" s="12" t="s">
        <v>76</v>
      </c>
      <c r="AW291" s="12" t="s">
        <v>35</v>
      </c>
      <c r="AX291" s="12" t="s">
        <v>72</v>
      </c>
      <c r="AY291" s="226" t="s">
        <v>139</v>
      </c>
    </row>
    <row r="292" spans="2:65" s="13" customFormat="1" ht="13.5">
      <c r="B292" s="227"/>
      <c r="C292" s="228"/>
      <c r="D292" s="218" t="s">
        <v>149</v>
      </c>
      <c r="E292" s="229" t="s">
        <v>21</v>
      </c>
      <c r="F292" s="230" t="s">
        <v>181</v>
      </c>
      <c r="G292" s="228"/>
      <c r="H292" s="231">
        <v>37.840000000000003</v>
      </c>
      <c r="I292" s="232"/>
      <c r="J292" s="228"/>
      <c r="K292" s="228"/>
      <c r="L292" s="233"/>
      <c r="M292" s="234"/>
      <c r="N292" s="235"/>
      <c r="O292" s="235"/>
      <c r="P292" s="235"/>
      <c r="Q292" s="235"/>
      <c r="R292" s="235"/>
      <c r="S292" s="235"/>
      <c r="T292" s="236"/>
      <c r="AT292" s="237" t="s">
        <v>149</v>
      </c>
      <c r="AU292" s="237" t="s">
        <v>84</v>
      </c>
      <c r="AV292" s="13" t="s">
        <v>84</v>
      </c>
      <c r="AW292" s="13" t="s">
        <v>35</v>
      </c>
      <c r="AX292" s="13" t="s">
        <v>76</v>
      </c>
      <c r="AY292" s="237" t="s">
        <v>139</v>
      </c>
    </row>
    <row r="293" spans="2:65" s="1" customFormat="1" ht="34.15" customHeight="1">
      <c r="B293" s="42"/>
      <c r="C293" s="204" t="s">
        <v>414</v>
      </c>
      <c r="D293" s="204" t="s">
        <v>142</v>
      </c>
      <c r="E293" s="205" t="s">
        <v>415</v>
      </c>
      <c r="F293" s="206" t="s">
        <v>416</v>
      </c>
      <c r="G293" s="207" t="s">
        <v>154</v>
      </c>
      <c r="H293" s="208">
        <v>75.680000000000007</v>
      </c>
      <c r="I293" s="209"/>
      <c r="J293" s="210">
        <f>ROUND(I293*H293,2)</f>
        <v>0</v>
      </c>
      <c r="K293" s="206" t="s">
        <v>146</v>
      </c>
      <c r="L293" s="62"/>
      <c r="M293" s="211" t="s">
        <v>21</v>
      </c>
      <c r="N293" s="212" t="s">
        <v>44</v>
      </c>
      <c r="O293" s="43"/>
      <c r="P293" s="213">
        <f>O293*H293</f>
        <v>0</v>
      </c>
      <c r="Q293" s="213">
        <v>1.9300000000000001E-3</v>
      </c>
      <c r="R293" s="213">
        <f>Q293*H293</f>
        <v>0.14606240000000001</v>
      </c>
      <c r="S293" s="213">
        <v>0</v>
      </c>
      <c r="T293" s="214">
        <f>S293*H293</f>
        <v>0</v>
      </c>
      <c r="AR293" s="25" t="s">
        <v>243</v>
      </c>
      <c r="AT293" s="25" t="s">
        <v>142</v>
      </c>
      <c r="AU293" s="25" t="s">
        <v>84</v>
      </c>
      <c r="AY293" s="25" t="s">
        <v>139</v>
      </c>
      <c r="BE293" s="215">
        <f>IF(N293="základní",J293,0)</f>
        <v>0</v>
      </c>
      <c r="BF293" s="215">
        <f>IF(N293="snížená",J293,0)</f>
        <v>0</v>
      </c>
      <c r="BG293" s="215">
        <f>IF(N293="zákl. přenesená",J293,0)</f>
        <v>0</v>
      </c>
      <c r="BH293" s="215">
        <f>IF(N293="sníž. přenesená",J293,0)</f>
        <v>0</v>
      </c>
      <c r="BI293" s="215">
        <f>IF(N293="nulová",J293,0)</f>
        <v>0</v>
      </c>
      <c r="BJ293" s="25" t="s">
        <v>84</v>
      </c>
      <c r="BK293" s="215">
        <f>ROUND(I293*H293,2)</f>
        <v>0</v>
      </c>
      <c r="BL293" s="25" t="s">
        <v>243</v>
      </c>
      <c r="BM293" s="25" t="s">
        <v>417</v>
      </c>
    </row>
    <row r="294" spans="2:65" s="1" customFormat="1" ht="40.5">
      <c r="B294" s="42"/>
      <c r="C294" s="64"/>
      <c r="D294" s="218" t="s">
        <v>177</v>
      </c>
      <c r="E294" s="64"/>
      <c r="F294" s="238" t="s">
        <v>413</v>
      </c>
      <c r="G294" s="64"/>
      <c r="H294" s="64"/>
      <c r="I294" s="173"/>
      <c r="J294" s="64"/>
      <c r="K294" s="64"/>
      <c r="L294" s="62"/>
      <c r="M294" s="239"/>
      <c r="N294" s="43"/>
      <c r="O294" s="43"/>
      <c r="P294" s="43"/>
      <c r="Q294" s="43"/>
      <c r="R294" s="43"/>
      <c r="S294" s="43"/>
      <c r="T294" s="79"/>
      <c r="AT294" s="25" t="s">
        <v>177</v>
      </c>
      <c r="AU294" s="25" t="s">
        <v>84</v>
      </c>
    </row>
    <row r="295" spans="2:65" s="12" customFormat="1" ht="13.5">
      <c r="B295" s="216"/>
      <c r="C295" s="217"/>
      <c r="D295" s="218" t="s">
        <v>149</v>
      </c>
      <c r="E295" s="219" t="s">
        <v>21</v>
      </c>
      <c r="F295" s="220" t="s">
        <v>348</v>
      </c>
      <c r="G295" s="217"/>
      <c r="H295" s="219" t="s">
        <v>21</v>
      </c>
      <c r="I295" s="221"/>
      <c r="J295" s="217"/>
      <c r="K295" s="217"/>
      <c r="L295" s="222"/>
      <c r="M295" s="223"/>
      <c r="N295" s="224"/>
      <c r="O295" s="224"/>
      <c r="P295" s="224"/>
      <c r="Q295" s="224"/>
      <c r="R295" s="224"/>
      <c r="S295" s="224"/>
      <c r="T295" s="225"/>
      <c r="AT295" s="226" t="s">
        <v>149</v>
      </c>
      <c r="AU295" s="226" t="s">
        <v>84</v>
      </c>
      <c r="AV295" s="12" t="s">
        <v>76</v>
      </c>
      <c r="AW295" s="12" t="s">
        <v>35</v>
      </c>
      <c r="AX295" s="12" t="s">
        <v>72</v>
      </c>
      <c r="AY295" s="226" t="s">
        <v>139</v>
      </c>
    </row>
    <row r="296" spans="2:65" s="13" customFormat="1" ht="13.5">
      <c r="B296" s="227"/>
      <c r="C296" s="228"/>
      <c r="D296" s="218" t="s">
        <v>149</v>
      </c>
      <c r="E296" s="229" t="s">
        <v>21</v>
      </c>
      <c r="F296" s="230" t="s">
        <v>418</v>
      </c>
      <c r="G296" s="228"/>
      <c r="H296" s="231">
        <v>75.680000000000007</v>
      </c>
      <c r="I296" s="232"/>
      <c r="J296" s="228"/>
      <c r="K296" s="228"/>
      <c r="L296" s="233"/>
      <c r="M296" s="234"/>
      <c r="N296" s="235"/>
      <c r="O296" s="235"/>
      <c r="P296" s="235"/>
      <c r="Q296" s="235"/>
      <c r="R296" s="235"/>
      <c r="S296" s="235"/>
      <c r="T296" s="236"/>
      <c r="AT296" s="237" t="s">
        <v>149</v>
      </c>
      <c r="AU296" s="237" t="s">
        <v>84</v>
      </c>
      <c r="AV296" s="13" t="s">
        <v>84</v>
      </c>
      <c r="AW296" s="13" t="s">
        <v>35</v>
      </c>
      <c r="AX296" s="13" t="s">
        <v>76</v>
      </c>
      <c r="AY296" s="237" t="s">
        <v>139</v>
      </c>
    </row>
    <row r="297" spans="2:65" s="1" customFormat="1" ht="34.15" customHeight="1">
      <c r="B297" s="42"/>
      <c r="C297" s="204" t="s">
        <v>419</v>
      </c>
      <c r="D297" s="204" t="s">
        <v>142</v>
      </c>
      <c r="E297" s="205" t="s">
        <v>420</v>
      </c>
      <c r="F297" s="206" t="s">
        <v>421</v>
      </c>
      <c r="G297" s="207" t="s">
        <v>315</v>
      </c>
      <c r="H297" s="208">
        <v>1.3460000000000001</v>
      </c>
      <c r="I297" s="209"/>
      <c r="J297" s="210">
        <f>ROUND(I297*H297,2)</f>
        <v>0</v>
      </c>
      <c r="K297" s="206" t="s">
        <v>146</v>
      </c>
      <c r="L297" s="62"/>
      <c r="M297" s="211" t="s">
        <v>21</v>
      </c>
      <c r="N297" s="212" t="s">
        <v>44</v>
      </c>
      <c r="O297" s="43"/>
      <c r="P297" s="213">
        <f>O297*H297</f>
        <v>0</v>
      </c>
      <c r="Q297" s="213">
        <v>0</v>
      </c>
      <c r="R297" s="213">
        <f>Q297*H297</f>
        <v>0</v>
      </c>
      <c r="S297" s="213">
        <v>0</v>
      </c>
      <c r="T297" s="214">
        <f>S297*H297</f>
        <v>0</v>
      </c>
      <c r="AR297" s="25" t="s">
        <v>243</v>
      </c>
      <c r="AT297" s="25" t="s">
        <v>142</v>
      </c>
      <c r="AU297" s="25" t="s">
        <v>84</v>
      </c>
      <c r="AY297" s="25" t="s">
        <v>139</v>
      </c>
      <c r="BE297" s="215">
        <f>IF(N297="základní",J297,0)</f>
        <v>0</v>
      </c>
      <c r="BF297" s="215">
        <f>IF(N297="snížená",J297,0)</f>
        <v>0</v>
      </c>
      <c r="BG297" s="215">
        <f>IF(N297="zákl. přenesená",J297,0)</f>
        <v>0</v>
      </c>
      <c r="BH297" s="215">
        <f>IF(N297="sníž. přenesená",J297,0)</f>
        <v>0</v>
      </c>
      <c r="BI297" s="215">
        <f>IF(N297="nulová",J297,0)</f>
        <v>0</v>
      </c>
      <c r="BJ297" s="25" t="s">
        <v>84</v>
      </c>
      <c r="BK297" s="215">
        <f>ROUND(I297*H297,2)</f>
        <v>0</v>
      </c>
      <c r="BL297" s="25" t="s">
        <v>243</v>
      </c>
      <c r="BM297" s="25" t="s">
        <v>422</v>
      </c>
    </row>
    <row r="298" spans="2:65" s="1" customFormat="1" ht="135">
      <c r="B298" s="42"/>
      <c r="C298" s="64"/>
      <c r="D298" s="218" t="s">
        <v>177</v>
      </c>
      <c r="E298" s="64"/>
      <c r="F298" s="238" t="s">
        <v>360</v>
      </c>
      <c r="G298" s="64"/>
      <c r="H298" s="64"/>
      <c r="I298" s="173"/>
      <c r="J298" s="64"/>
      <c r="K298" s="64"/>
      <c r="L298" s="62"/>
      <c r="M298" s="239"/>
      <c r="N298" s="43"/>
      <c r="O298" s="43"/>
      <c r="P298" s="43"/>
      <c r="Q298" s="43"/>
      <c r="R298" s="43"/>
      <c r="S298" s="43"/>
      <c r="T298" s="79"/>
      <c r="AT298" s="25" t="s">
        <v>177</v>
      </c>
      <c r="AU298" s="25" t="s">
        <v>84</v>
      </c>
    </row>
    <row r="299" spans="2:65" s="1" customFormat="1" ht="34.15" customHeight="1">
      <c r="B299" s="42"/>
      <c r="C299" s="204" t="s">
        <v>423</v>
      </c>
      <c r="D299" s="204" t="s">
        <v>142</v>
      </c>
      <c r="E299" s="205" t="s">
        <v>424</v>
      </c>
      <c r="F299" s="206" t="s">
        <v>425</v>
      </c>
      <c r="G299" s="207" t="s">
        <v>315</v>
      </c>
      <c r="H299" s="208">
        <v>1.3460000000000001</v>
      </c>
      <c r="I299" s="209"/>
      <c r="J299" s="210">
        <f>ROUND(I299*H299,2)</f>
        <v>0</v>
      </c>
      <c r="K299" s="206" t="s">
        <v>146</v>
      </c>
      <c r="L299" s="62"/>
      <c r="M299" s="211" t="s">
        <v>21</v>
      </c>
      <c r="N299" s="212" t="s">
        <v>44</v>
      </c>
      <c r="O299" s="43"/>
      <c r="P299" s="213">
        <f>O299*H299</f>
        <v>0</v>
      </c>
      <c r="Q299" s="213">
        <v>0</v>
      </c>
      <c r="R299" s="213">
        <f>Q299*H299</f>
        <v>0</v>
      </c>
      <c r="S299" s="213">
        <v>0</v>
      </c>
      <c r="T299" s="214">
        <f>S299*H299</f>
        <v>0</v>
      </c>
      <c r="AR299" s="25" t="s">
        <v>243</v>
      </c>
      <c r="AT299" s="25" t="s">
        <v>142</v>
      </c>
      <c r="AU299" s="25" t="s">
        <v>84</v>
      </c>
      <c r="AY299" s="25" t="s">
        <v>139</v>
      </c>
      <c r="BE299" s="215">
        <f>IF(N299="základní",J299,0)</f>
        <v>0</v>
      </c>
      <c r="BF299" s="215">
        <f>IF(N299="snížená",J299,0)</f>
        <v>0</v>
      </c>
      <c r="BG299" s="215">
        <f>IF(N299="zákl. přenesená",J299,0)</f>
        <v>0</v>
      </c>
      <c r="BH299" s="215">
        <f>IF(N299="sníž. přenesená",J299,0)</f>
        <v>0</v>
      </c>
      <c r="BI299" s="215">
        <f>IF(N299="nulová",J299,0)</f>
        <v>0</v>
      </c>
      <c r="BJ299" s="25" t="s">
        <v>84</v>
      </c>
      <c r="BK299" s="215">
        <f>ROUND(I299*H299,2)</f>
        <v>0</v>
      </c>
      <c r="BL299" s="25" t="s">
        <v>243</v>
      </c>
      <c r="BM299" s="25" t="s">
        <v>426</v>
      </c>
    </row>
    <row r="300" spans="2:65" s="1" customFormat="1" ht="135">
      <c r="B300" s="42"/>
      <c r="C300" s="64"/>
      <c r="D300" s="218" t="s">
        <v>177</v>
      </c>
      <c r="E300" s="64"/>
      <c r="F300" s="238" t="s">
        <v>360</v>
      </c>
      <c r="G300" s="64"/>
      <c r="H300" s="64"/>
      <c r="I300" s="173"/>
      <c r="J300" s="64"/>
      <c r="K300" s="64"/>
      <c r="L300" s="62"/>
      <c r="M300" s="239"/>
      <c r="N300" s="43"/>
      <c r="O300" s="43"/>
      <c r="P300" s="43"/>
      <c r="Q300" s="43"/>
      <c r="R300" s="43"/>
      <c r="S300" s="43"/>
      <c r="T300" s="79"/>
      <c r="AT300" s="25" t="s">
        <v>177</v>
      </c>
      <c r="AU300" s="25" t="s">
        <v>84</v>
      </c>
    </row>
    <row r="301" spans="2:65" s="11" customFormat="1" ht="29.85" customHeight="1">
      <c r="B301" s="188"/>
      <c r="C301" s="189"/>
      <c r="D301" s="190" t="s">
        <v>71</v>
      </c>
      <c r="E301" s="202" t="s">
        <v>427</v>
      </c>
      <c r="F301" s="202" t="s">
        <v>428</v>
      </c>
      <c r="G301" s="189"/>
      <c r="H301" s="189"/>
      <c r="I301" s="192"/>
      <c r="J301" s="203">
        <f>BK301</f>
        <v>0</v>
      </c>
      <c r="K301" s="189"/>
      <c r="L301" s="194"/>
      <c r="M301" s="195"/>
      <c r="N301" s="196"/>
      <c r="O301" s="196"/>
      <c r="P301" s="197">
        <f>SUM(P302:P307)</f>
        <v>0</v>
      </c>
      <c r="Q301" s="196"/>
      <c r="R301" s="197">
        <f>SUM(R302:R307)</f>
        <v>0</v>
      </c>
      <c r="S301" s="196"/>
      <c r="T301" s="198">
        <f>SUM(T302:T307)</f>
        <v>0</v>
      </c>
      <c r="AR301" s="199" t="s">
        <v>84</v>
      </c>
      <c r="AT301" s="200" t="s">
        <v>71</v>
      </c>
      <c r="AU301" s="200" t="s">
        <v>76</v>
      </c>
      <c r="AY301" s="199" t="s">
        <v>139</v>
      </c>
      <c r="BK301" s="201">
        <f>SUM(BK302:BK307)</f>
        <v>0</v>
      </c>
    </row>
    <row r="302" spans="2:65" s="1" customFormat="1" ht="22.9" customHeight="1">
      <c r="B302" s="42"/>
      <c r="C302" s="204" t="s">
        <v>429</v>
      </c>
      <c r="D302" s="204" t="s">
        <v>142</v>
      </c>
      <c r="E302" s="205" t="s">
        <v>430</v>
      </c>
      <c r="F302" s="206" t="s">
        <v>431</v>
      </c>
      <c r="G302" s="207" t="s">
        <v>154</v>
      </c>
      <c r="H302" s="208">
        <v>110.88</v>
      </c>
      <c r="I302" s="209"/>
      <c r="J302" s="210">
        <f>ROUND(I302*H302,2)</f>
        <v>0</v>
      </c>
      <c r="K302" s="206" t="s">
        <v>146</v>
      </c>
      <c r="L302" s="62"/>
      <c r="M302" s="211" t="s">
        <v>21</v>
      </c>
      <c r="N302" s="212" t="s">
        <v>44</v>
      </c>
      <c r="O302" s="43"/>
      <c r="P302" s="213">
        <f>O302*H302</f>
        <v>0</v>
      </c>
      <c r="Q302" s="213">
        <v>0</v>
      </c>
      <c r="R302" s="213">
        <f>Q302*H302</f>
        <v>0</v>
      </c>
      <c r="S302" s="213">
        <v>0</v>
      </c>
      <c r="T302" s="214">
        <f>S302*H302</f>
        <v>0</v>
      </c>
      <c r="AR302" s="25" t="s">
        <v>243</v>
      </c>
      <c r="AT302" s="25" t="s">
        <v>142</v>
      </c>
      <c r="AU302" s="25" t="s">
        <v>84</v>
      </c>
      <c r="AY302" s="25" t="s">
        <v>139</v>
      </c>
      <c r="BE302" s="215">
        <f>IF(N302="základní",J302,0)</f>
        <v>0</v>
      </c>
      <c r="BF302" s="215">
        <f>IF(N302="snížená",J302,0)</f>
        <v>0</v>
      </c>
      <c r="BG302" s="215">
        <f>IF(N302="zákl. přenesená",J302,0)</f>
        <v>0</v>
      </c>
      <c r="BH302" s="215">
        <f>IF(N302="sníž. přenesená",J302,0)</f>
        <v>0</v>
      </c>
      <c r="BI302" s="215">
        <f>IF(N302="nulová",J302,0)</f>
        <v>0</v>
      </c>
      <c r="BJ302" s="25" t="s">
        <v>84</v>
      </c>
      <c r="BK302" s="215">
        <f>ROUND(I302*H302,2)</f>
        <v>0</v>
      </c>
      <c r="BL302" s="25" t="s">
        <v>243</v>
      </c>
      <c r="BM302" s="25" t="s">
        <v>432</v>
      </c>
    </row>
    <row r="303" spans="2:65" s="1" customFormat="1" ht="40.5">
      <c r="B303" s="42"/>
      <c r="C303" s="64"/>
      <c r="D303" s="218" t="s">
        <v>177</v>
      </c>
      <c r="E303" s="64"/>
      <c r="F303" s="238" t="s">
        <v>433</v>
      </c>
      <c r="G303" s="64"/>
      <c r="H303" s="64"/>
      <c r="I303" s="173"/>
      <c r="J303" s="64"/>
      <c r="K303" s="64"/>
      <c r="L303" s="62"/>
      <c r="M303" s="239"/>
      <c r="N303" s="43"/>
      <c r="O303" s="43"/>
      <c r="P303" s="43"/>
      <c r="Q303" s="43"/>
      <c r="R303" s="43"/>
      <c r="S303" s="43"/>
      <c r="T303" s="79"/>
      <c r="AT303" s="25" t="s">
        <v>177</v>
      </c>
      <c r="AU303" s="25" t="s">
        <v>84</v>
      </c>
    </row>
    <row r="304" spans="2:65" s="12" customFormat="1" ht="13.5">
      <c r="B304" s="216"/>
      <c r="C304" s="217"/>
      <c r="D304" s="218" t="s">
        <v>149</v>
      </c>
      <c r="E304" s="219" t="s">
        <v>21</v>
      </c>
      <c r="F304" s="220" t="s">
        <v>150</v>
      </c>
      <c r="G304" s="217"/>
      <c r="H304" s="219" t="s">
        <v>21</v>
      </c>
      <c r="I304" s="221"/>
      <c r="J304" s="217"/>
      <c r="K304" s="217"/>
      <c r="L304" s="222"/>
      <c r="M304" s="223"/>
      <c r="N304" s="224"/>
      <c r="O304" s="224"/>
      <c r="P304" s="224"/>
      <c r="Q304" s="224"/>
      <c r="R304" s="224"/>
      <c r="S304" s="224"/>
      <c r="T304" s="225"/>
      <c r="AT304" s="226" t="s">
        <v>149</v>
      </c>
      <c r="AU304" s="226" t="s">
        <v>84</v>
      </c>
      <c r="AV304" s="12" t="s">
        <v>76</v>
      </c>
      <c r="AW304" s="12" t="s">
        <v>35</v>
      </c>
      <c r="AX304" s="12" t="s">
        <v>72</v>
      </c>
      <c r="AY304" s="226" t="s">
        <v>139</v>
      </c>
    </row>
    <row r="305" spans="2:65" s="13" customFormat="1" ht="13.5">
      <c r="B305" s="227"/>
      <c r="C305" s="228"/>
      <c r="D305" s="218" t="s">
        <v>149</v>
      </c>
      <c r="E305" s="229" t="s">
        <v>21</v>
      </c>
      <c r="F305" s="230" t="s">
        <v>179</v>
      </c>
      <c r="G305" s="228"/>
      <c r="H305" s="231">
        <v>56.28</v>
      </c>
      <c r="I305" s="232"/>
      <c r="J305" s="228"/>
      <c r="K305" s="228"/>
      <c r="L305" s="233"/>
      <c r="M305" s="234"/>
      <c r="N305" s="235"/>
      <c r="O305" s="235"/>
      <c r="P305" s="235"/>
      <c r="Q305" s="235"/>
      <c r="R305" s="235"/>
      <c r="S305" s="235"/>
      <c r="T305" s="236"/>
      <c r="AT305" s="237" t="s">
        <v>149</v>
      </c>
      <c r="AU305" s="237" t="s">
        <v>84</v>
      </c>
      <c r="AV305" s="13" t="s">
        <v>84</v>
      </c>
      <c r="AW305" s="13" t="s">
        <v>35</v>
      </c>
      <c r="AX305" s="13" t="s">
        <v>72</v>
      </c>
      <c r="AY305" s="237" t="s">
        <v>139</v>
      </c>
    </row>
    <row r="306" spans="2:65" s="13" customFormat="1" ht="13.5">
      <c r="B306" s="227"/>
      <c r="C306" s="228"/>
      <c r="D306" s="218" t="s">
        <v>149</v>
      </c>
      <c r="E306" s="229" t="s">
        <v>21</v>
      </c>
      <c r="F306" s="230" t="s">
        <v>180</v>
      </c>
      <c r="G306" s="228"/>
      <c r="H306" s="231">
        <v>54.6</v>
      </c>
      <c r="I306" s="232"/>
      <c r="J306" s="228"/>
      <c r="K306" s="228"/>
      <c r="L306" s="233"/>
      <c r="M306" s="234"/>
      <c r="N306" s="235"/>
      <c r="O306" s="235"/>
      <c r="P306" s="235"/>
      <c r="Q306" s="235"/>
      <c r="R306" s="235"/>
      <c r="S306" s="235"/>
      <c r="T306" s="236"/>
      <c r="AT306" s="237" t="s">
        <v>149</v>
      </c>
      <c r="AU306" s="237" t="s">
        <v>84</v>
      </c>
      <c r="AV306" s="13" t="s">
        <v>84</v>
      </c>
      <c r="AW306" s="13" t="s">
        <v>35</v>
      </c>
      <c r="AX306" s="13" t="s">
        <v>72</v>
      </c>
      <c r="AY306" s="237" t="s">
        <v>139</v>
      </c>
    </row>
    <row r="307" spans="2:65" s="14" customFormat="1" ht="13.5">
      <c r="B307" s="240"/>
      <c r="C307" s="241"/>
      <c r="D307" s="218" t="s">
        <v>149</v>
      </c>
      <c r="E307" s="242" t="s">
        <v>21</v>
      </c>
      <c r="F307" s="243" t="s">
        <v>182</v>
      </c>
      <c r="G307" s="241"/>
      <c r="H307" s="244">
        <v>110.88</v>
      </c>
      <c r="I307" s="245"/>
      <c r="J307" s="241"/>
      <c r="K307" s="241"/>
      <c r="L307" s="246"/>
      <c r="M307" s="247"/>
      <c r="N307" s="248"/>
      <c r="O307" s="248"/>
      <c r="P307" s="248"/>
      <c r="Q307" s="248"/>
      <c r="R307" s="248"/>
      <c r="S307" s="248"/>
      <c r="T307" s="249"/>
      <c r="AT307" s="250" t="s">
        <v>149</v>
      </c>
      <c r="AU307" s="250" t="s">
        <v>84</v>
      </c>
      <c r="AV307" s="14" t="s">
        <v>147</v>
      </c>
      <c r="AW307" s="14" t="s">
        <v>35</v>
      </c>
      <c r="AX307" s="14" t="s">
        <v>76</v>
      </c>
      <c r="AY307" s="250" t="s">
        <v>139</v>
      </c>
    </row>
    <row r="308" spans="2:65" s="11" customFormat="1" ht="29.85" customHeight="1">
      <c r="B308" s="188"/>
      <c r="C308" s="189"/>
      <c r="D308" s="190" t="s">
        <v>71</v>
      </c>
      <c r="E308" s="202" t="s">
        <v>434</v>
      </c>
      <c r="F308" s="202" t="s">
        <v>435</v>
      </c>
      <c r="G308" s="189"/>
      <c r="H308" s="189"/>
      <c r="I308" s="192"/>
      <c r="J308" s="203">
        <f>BK308</f>
        <v>0</v>
      </c>
      <c r="K308" s="189"/>
      <c r="L308" s="194"/>
      <c r="M308" s="195"/>
      <c r="N308" s="196"/>
      <c r="O308" s="196"/>
      <c r="P308" s="197">
        <f>SUM(P309:P345)</f>
        <v>0</v>
      </c>
      <c r="Q308" s="196"/>
      <c r="R308" s="197">
        <f>SUM(R309:R345)</f>
        <v>2.5775075999999997</v>
      </c>
      <c r="S308" s="196"/>
      <c r="T308" s="198">
        <f>SUM(T309:T345)</f>
        <v>11.454336000000001</v>
      </c>
      <c r="AR308" s="199" t="s">
        <v>84</v>
      </c>
      <c r="AT308" s="200" t="s">
        <v>71</v>
      </c>
      <c r="AU308" s="200" t="s">
        <v>76</v>
      </c>
      <c r="AY308" s="199" t="s">
        <v>139</v>
      </c>
      <c r="BK308" s="201">
        <f>SUM(BK309:BK345)</f>
        <v>0</v>
      </c>
    </row>
    <row r="309" spans="2:65" s="1" customFormat="1" ht="14.45" customHeight="1">
      <c r="B309" s="42"/>
      <c r="C309" s="204" t="s">
        <v>436</v>
      </c>
      <c r="D309" s="204" t="s">
        <v>142</v>
      </c>
      <c r="E309" s="205" t="s">
        <v>437</v>
      </c>
      <c r="F309" s="206" t="s">
        <v>438</v>
      </c>
      <c r="G309" s="207" t="s">
        <v>154</v>
      </c>
      <c r="H309" s="208">
        <v>140.54400000000001</v>
      </c>
      <c r="I309" s="209"/>
      <c r="J309" s="210">
        <f>ROUND(I309*H309,2)</f>
        <v>0</v>
      </c>
      <c r="K309" s="206" t="s">
        <v>146</v>
      </c>
      <c r="L309" s="62"/>
      <c r="M309" s="211" t="s">
        <v>21</v>
      </c>
      <c r="N309" s="212" t="s">
        <v>44</v>
      </c>
      <c r="O309" s="43"/>
      <c r="P309" s="213">
        <f>O309*H309</f>
        <v>0</v>
      </c>
      <c r="Q309" s="213">
        <v>0</v>
      </c>
      <c r="R309" s="213">
        <f>Q309*H309</f>
        <v>0</v>
      </c>
      <c r="S309" s="213">
        <v>8.1500000000000003E-2</v>
      </c>
      <c r="T309" s="214">
        <f>S309*H309</f>
        <v>11.454336000000001</v>
      </c>
      <c r="AR309" s="25" t="s">
        <v>243</v>
      </c>
      <c r="AT309" s="25" t="s">
        <v>142</v>
      </c>
      <c r="AU309" s="25" t="s">
        <v>84</v>
      </c>
      <c r="AY309" s="25" t="s">
        <v>139</v>
      </c>
      <c r="BE309" s="215">
        <f>IF(N309="základní",J309,0)</f>
        <v>0</v>
      </c>
      <c r="BF309" s="215">
        <f>IF(N309="snížená",J309,0)</f>
        <v>0</v>
      </c>
      <c r="BG309" s="215">
        <f>IF(N309="zákl. přenesená",J309,0)</f>
        <v>0</v>
      </c>
      <c r="BH309" s="215">
        <f>IF(N309="sníž. přenesená",J309,0)</f>
        <v>0</v>
      </c>
      <c r="BI309" s="215">
        <f>IF(N309="nulová",J309,0)</f>
        <v>0</v>
      </c>
      <c r="BJ309" s="25" t="s">
        <v>84</v>
      </c>
      <c r="BK309" s="215">
        <f>ROUND(I309*H309,2)</f>
        <v>0</v>
      </c>
      <c r="BL309" s="25" t="s">
        <v>243</v>
      </c>
      <c r="BM309" s="25" t="s">
        <v>439</v>
      </c>
    </row>
    <row r="310" spans="2:65" s="12" customFormat="1" ht="13.5">
      <c r="B310" s="216"/>
      <c r="C310" s="217"/>
      <c r="D310" s="218" t="s">
        <v>149</v>
      </c>
      <c r="E310" s="219" t="s">
        <v>21</v>
      </c>
      <c r="F310" s="220" t="s">
        <v>150</v>
      </c>
      <c r="G310" s="217"/>
      <c r="H310" s="219" t="s">
        <v>21</v>
      </c>
      <c r="I310" s="221"/>
      <c r="J310" s="217"/>
      <c r="K310" s="217"/>
      <c r="L310" s="222"/>
      <c r="M310" s="223"/>
      <c r="N310" s="224"/>
      <c r="O310" s="224"/>
      <c r="P310" s="224"/>
      <c r="Q310" s="224"/>
      <c r="R310" s="224"/>
      <c r="S310" s="224"/>
      <c r="T310" s="225"/>
      <c r="AT310" s="226" t="s">
        <v>149</v>
      </c>
      <c r="AU310" s="226" t="s">
        <v>84</v>
      </c>
      <c r="AV310" s="12" t="s">
        <v>76</v>
      </c>
      <c r="AW310" s="12" t="s">
        <v>35</v>
      </c>
      <c r="AX310" s="12" t="s">
        <v>72</v>
      </c>
      <c r="AY310" s="226" t="s">
        <v>139</v>
      </c>
    </row>
    <row r="311" spans="2:65" s="13" customFormat="1" ht="13.5">
      <c r="B311" s="227"/>
      <c r="C311" s="228"/>
      <c r="D311" s="218" t="s">
        <v>149</v>
      </c>
      <c r="E311" s="229" t="s">
        <v>21</v>
      </c>
      <c r="F311" s="230" t="s">
        <v>187</v>
      </c>
      <c r="G311" s="228"/>
      <c r="H311" s="231">
        <v>147.19999999999999</v>
      </c>
      <c r="I311" s="232"/>
      <c r="J311" s="228"/>
      <c r="K311" s="228"/>
      <c r="L311" s="233"/>
      <c r="M311" s="234"/>
      <c r="N311" s="235"/>
      <c r="O311" s="235"/>
      <c r="P311" s="235"/>
      <c r="Q311" s="235"/>
      <c r="R311" s="235"/>
      <c r="S311" s="235"/>
      <c r="T311" s="236"/>
      <c r="AT311" s="237" t="s">
        <v>149</v>
      </c>
      <c r="AU311" s="237" t="s">
        <v>84</v>
      </c>
      <c r="AV311" s="13" t="s">
        <v>84</v>
      </c>
      <c r="AW311" s="13" t="s">
        <v>35</v>
      </c>
      <c r="AX311" s="13" t="s">
        <v>72</v>
      </c>
      <c r="AY311" s="237" t="s">
        <v>139</v>
      </c>
    </row>
    <row r="312" spans="2:65" s="13" customFormat="1" ht="13.5">
      <c r="B312" s="227"/>
      <c r="C312" s="228"/>
      <c r="D312" s="218" t="s">
        <v>149</v>
      </c>
      <c r="E312" s="229" t="s">
        <v>21</v>
      </c>
      <c r="F312" s="230" t="s">
        <v>440</v>
      </c>
      <c r="G312" s="228"/>
      <c r="H312" s="231">
        <v>-27.2</v>
      </c>
      <c r="I312" s="232"/>
      <c r="J312" s="228"/>
      <c r="K312" s="228"/>
      <c r="L312" s="233"/>
      <c r="M312" s="234"/>
      <c r="N312" s="235"/>
      <c r="O312" s="235"/>
      <c r="P312" s="235"/>
      <c r="Q312" s="235"/>
      <c r="R312" s="235"/>
      <c r="S312" s="235"/>
      <c r="T312" s="236"/>
      <c r="AT312" s="237" t="s">
        <v>149</v>
      </c>
      <c r="AU312" s="237" t="s">
        <v>84</v>
      </c>
      <c r="AV312" s="13" t="s">
        <v>84</v>
      </c>
      <c r="AW312" s="13" t="s">
        <v>35</v>
      </c>
      <c r="AX312" s="13" t="s">
        <v>72</v>
      </c>
      <c r="AY312" s="237" t="s">
        <v>139</v>
      </c>
    </row>
    <row r="313" spans="2:65" s="13" customFormat="1" ht="13.5">
      <c r="B313" s="227"/>
      <c r="C313" s="228"/>
      <c r="D313" s="218" t="s">
        <v>149</v>
      </c>
      <c r="E313" s="229" t="s">
        <v>21</v>
      </c>
      <c r="F313" s="230" t="s">
        <v>188</v>
      </c>
      <c r="G313" s="228"/>
      <c r="H313" s="231">
        <v>-9.4559999999999995</v>
      </c>
      <c r="I313" s="232"/>
      <c r="J313" s="228"/>
      <c r="K313" s="228"/>
      <c r="L313" s="233"/>
      <c r="M313" s="234"/>
      <c r="N313" s="235"/>
      <c r="O313" s="235"/>
      <c r="P313" s="235"/>
      <c r="Q313" s="235"/>
      <c r="R313" s="235"/>
      <c r="S313" s="235"/>
      <c r="T313" s="236"/>
      <c r="AT313" s="237" t="s">
        <v>149</v>
      </c>
      <c r="AU313" s="237" t="s">
        <v>84</v>
      </c>
      <c r="AV313" s="13" t="s">
        <v>84</v>
      </c>
      <c r="AW313" s="13" t="s">
        <v>35</v>
      </c>
      <c r="AX313" s="13" t="s">
        <v>72</v>
      </c>
      <c r="AY313" s="237" t="s">
        <v>139</v>
      </c>
    </row>
    <row r="314" spans="2:65" s="15" customFormat="1" ht="13.5">
      <c r="B314" s="251"/>
      <c r="C314" s="252"/>
      <c r="D314" s="218" t="s">
        <v>149</v>
      </c>
      <c r="E314" s="253" t="s">
        <v>21</v>
      </c>
      <c r="F314" s="254" t="s">
        <v>189</v>
      </c>
      <c r="G314" s="252"/>
      <c r="H314" s="255">
        <v>110.544</v>
      </c>
      <c r="I314" s="256"/>
      <c r="J314" s="252"/>
      <c r="K314" s="252"/>
      <c r="L314" s="257"/>
      <c r="M314" s="258"/>
      <c r="N314" s="259"/>
      <c r="O314" s="259"/>
      <c r="P314" s="259"/>
      <c r="Q314" s="259"/>
      <c r="R314" s="259"/>
      <c r="S314" s="259"/>
      <c r="T314" s="260"/>
      <c r="AT314" s="261" t="s">
        <v>149</v>
      </c>
      <c r="AU314" s="261" t="s">
        <v>84</v>
      </c>
      <c r="AV314" s="15" t="s">
        <v>140</v>
      </c>
      <c r="AW314" s="15" t="s">
        <v>35</v>
      </c>
      <c r="AX314" s="15" t="s">
        <v>72</v>
      </c>
      <c r="AY314" s="261" t="s">
        <v>139</v>
      </c>
    </row>
    <row r="315" spans="2:65" s="13" customFormat="1" ht="13.5">
      <c r="B315" s="227"/>
      <c r="C315" s="228"/>
      <c r="D315" s="218" t="s">
        <v>149</v>
      </c>
      <c r="E315" s="229" t="s">
        <v>21</v>
      </c>
      <c r="F315" s="230" t="s">
        <v>441</v>
      </c>
      <c r="G315" s="228"/>
      <c r="H315" s="231">
        <v>30</v>
      </c>
      <c r="I315" s="232"/>
      <c r="J315" s="228"/>
      <c r="K315" s="228"/>
      <c r="L315" s="233"/>
      <c r="M315" s="234"/>
      <c r="N315" s="235"/>
      <c r="O315" s="235"/>
      <c r="P315" s="235"/>
      <c r="Q315" s="235"/>
      <c r="R315" s="235"/>
      <c r="S315" s="235"/>
      <c r="T315" s="236"/>
      <c r="AT315" s="237" t="s">
        <v>149</v>
      </c>
      <c r="AU315" s="237" t="s">
        <v>84</v>
      </c>
      <c r="AV315" s="13" t="s">
        <v>84</v>
      </c>
      <c r="AW315" s="13" t="s">
        <v>35</v>
      </c>
      <c r="AX315" s="13" t="s">
        <v>72</v>
      </c>
      <c r="AY315" s="237" t="s">
        <v>139</v>
      </c>
    </row>
    <row r="316" spans="2:65" s="15" customFormat="1" ht="13.5">
      <c r="B316" s="251"/>
      <c r="C316" s="252"/>
      <c r="D316" s="218" t="s">
        <v>149</v>
      </c>
      <c r="E316" s="253" t="s">
        <v>21</v>
      </c>
      <c r="F316" s="254" t="s">
        <v>189</v>
      </c>
      <c r="G316" s="252"/>
      <c r="H316" s="255">
        <v>30</v>
      </c>
      <c r="I316" s="256"/>
      <c r="J316" s="252"/>
      <c r="K316" s="252"/>
      <c r="L316" s="257"/>
      <c r="M316" s="258"/>
      <c r="N316" s="259"/>
      <c r="O316" s="259"/>
      <c r="P316" s="259"/>
      <c r="Q316" s="259"/>
      <c r="R316" s="259"/>
      <c r="S316" s="259"/>
      <c r="T316" s="260"/>
      <c r="AT316" s="261" t="s">
        <v>149</v>
      </c>
      <c r="AU316" s="261" t="s">
        <v>84</v>
      </c>
      <c r="AV316" s="15" t="s">
        <v>140</v>
      </c>
      <c r="AW316" s="15" t="s">
        <v>35</v>
      </c>
      <c r="AX316" s="15" t="s">
        <v>72</v>
      </c>
      <c r="AY316" s="261" t="s">
        <v>139</v>
      </c>
    </row>
    <row r="317" spans="2:65" s="14" customFormat="1" ht="13.5">
      <c r="B317" s="240"/>
      <c r="C317" s="241"/>
      <c r="D317" s="218" t="s">
        <v>149</v>
      </c>
      <c r="E317" s="242" t="s">
        <v>21</v>
      </c>
      <c r="F317" s="243" t="s">
        <v>182</v>
      </c>
      <c r="G317" s="241"/>
      <c r="H317" s="244">
        <v>140.54400000000001</v>
      </c>
      <c r="I317" s="245"/>
      <c r="J317" s="241"/>
      <c r="K317" s="241"/>
      <c r="L317" s="246"/>
      <c r="M317" s="247"/>
      <c r="N317" s="248"/>
      <c r="O317" s="248"/>
      <c r="P317" s="248"/>
      <c r="Q317" s="248"/>
      <c r="R317" s="248"/>
      <c r="S317" s="248"/>
      <c r="T317" s="249"/>
      <c r="AT317" s="250" t="s">
        <v>149</v>
      </c>
      <c r="AU317" s="250" t="s">
        <v>84</v>
      </c>
      <c r="AV317" s="14" t="s">
        <v>147</v>
      </c>
      <c r="AW317" s="14" t="s">
        <v>35</v>
      </c>
      <c r="AX317" s="14" t="s">
        <v>76</v>
      </c>
      <c r="AY317" s="250" t="s">
        <v>139</v>
      </c>
    </row>
    <row r="318" spans="2:65" s="1" customFormat="1" ht="34.15" customHeight="1">
      <c r="B318" s="42"/>
      <c r="C318" s="204" t="s">
        <v>442</v>
      </c>
      <c r="D318" s="204" t="s">
        <v>142</v>
      </c>
      <c r="E318" s="205" t="s">
        <v>443</v>
      </c>
      <c r="F318" s="206" t="s">
        <v>444</v>
      </c>
      <c r="G318" s="207" t="s">
        <v>154</v>
      </c>
      <c r="H318" s="208">
        <v>156.94399999999999</v>
      </c>
      <c r="I318" s="209"/>
      <c r="J318" s="210">
        <f>ROUND(I318*H318,2)</f>
        <v>0</v>
      </c>
      <c r="K318" s="206" t="s">
        <v>146</v>
      </c>
      <c r="L318" s="62"/>
      <c r="M318" s="211" t="s">
        <v>21</v>
      </c>
      <c r="N318" s="212" t="s">
        <v>44</v>
      </c>
      <c r="O318" s="43"/>
      <c r="P318" s="213">
        <f>O318*H318</f>
        <v>0</v>
      </c>
      <c r="Q318" s="213">
        <v>3.0000000000000001E-3</v>
      </c>
      <c r="R318" s="213">
        <f>Q318*H318</f>
        <v>0.47083199999999997</v>
      </c>
      <c r="S318" s="213">
        <v>0</v>
      </c>
      <c r="T318" s="214">
        <f>S318*H318</f>
        <v>0</v>
      </c>
      <c r="AR318" s="25" t="s">
        <v>243</v>
      </c>
      <c r="AT318" s="25" t="s">
        <v>142</v>
      </c>
      <c r="AU318" s="25" t="s">
        <v>84</v>
      </c>
      <c r="AY318" s="25" t="s">
        <v>139</v>
      </c>
      <c r="BE318" s="215">
        <f>IF(N318="základní",J318,0)</f>
        <v>0</v>
      </c>
      <c r="BF318" s="215">
        <f>IF(N318="snížená",J318,0)</f>
        <v>0</v>
      </c>
      <c r="BG318" s="215">
        <f>IF(N318="zákl. přenesená",J318,0)</f>
        <v>0</v>
      </c>
      <c r="BH318" s="215">
        <f>IF(N318="sníž. přenesená",J318,0)</f>
        <v>0</v>
      </c>
      <c r="BI318" s="215">
        <f>IF(N318="nulová",J318,0)</f>
        <v>0</v>
      </c>
      <c r="BJ318" s="25" t="s">
        <v>84</v>
      </c>
      <c r="BK318" s="215">
        <f>ROUND(I318*H318,2)</f>
        <v>0</v>
      </c>
      <c r="BL318" s="25" t="s">
        <v>243</v>
      </c>
      <c r="BM318" s="25" t="s">
        <v>445</v>
      </c>
    </row>
    <row r="319" spans="2:65" s="12" customFormat="1" ht="13.5">
      <c r="B319" s="216"/>
      <c r="C319" s="217"/>
      <c r="D319" s="218" t="s">
        <v>149</v>
      </c>
      <c r="E319" s="219" t="s">
        <v>21</v>
      </c>
      <c r="F319" s="220" t="s">
        <v>150</v>
      </c>
      <c r="G319" s="217"/>
      <c r="H319" s="219" t="s">
        <v>21</v>
      </c>
      <c r="I319" s="221"/>
      <c r="J319" s="217"/>
      <c r="K319" s="217"/>
      <c r="L319" s="222"/>
      <c r="M319" s="223"/>
      <c r="N319" s="224"/>
      <c r="O319" s="224"/>
      <c r="P319" s="224"/>
      <c r="Q319" s="224"/>
      <c r="R319" s="224"/>
      <c r="S319" s="224"/>
      <c r="T319" s="225"/>
      <c r="AT319" s="226" t="s">
        <v>149</v>
      </c>
      <c r="AU319" s="226" t="s">
        <v>84</v>
      </c>
      <c r="AV319" s="12" t="s">
        <v>76</v>
      </c>
      <c r="AW319" s="12" t="s">
        <v>35</v>
      </c>
      <c r="AX319" s="12" t="s">
        <v>72</v>
      </c>
      <c r="AY319" s="226" t="s">
        <v>139</v>
      </c>
    </row>
    <row r="320" spans="2:65" s="13" customFormat="1" ht="13.5">
      <c r="B320" s="227"/>
      <c r="C320" s="228"/>
      <c r="D320" s="218" t="s">
        <v>149</v>
      </c>
      <c r="E320" s="229" t="s">
        <v>21</v>
      </c>
      <c r="F320" s="230" t="s">
        <v>187</v>
      </c>
      <c r="G320" s="228"/>
      <c r="H320" s="231">
        <v>147.19999999999999</v>
      </c>
      <c r="I320" s="232"/>
      <c r="J320" s="228"/>
      <c r="K320" s="228"/>
      <c r="L320" s="233"/>
      <c r="M320" s="234"/>
      <c r="N320" s="235"/>
      <c r="O320" s="235"/>
      <c r="P320" s="235"/>
      <c r="Q320" s="235"/>
      <c r="R320" s="235"/>
      <c r="S320" s="235"/>
      <c r="T320" s="236"/>
      <c r="AT320" s="237" t="s">
        <v>149</v>
      </c>
      <c r="AU320" s="237" t="s">
        <v>84</v>
      </c>
      <c r="AV320" s="13" t="s">
        <v>84</v>
      </c>
      <c r="AW320" s="13" t="s">
        <v>35</v>
      </c>
      <c r="AX320" s="13" t="s">
        <v>72</v>
      </c>
      <c r="AY320" s="237" t="s">
        <v>139</v>
      </c>
    </row>
    <row r="321" spans="2:65" s="13" customFormat="1" ht="13.5">
      <c r="B321" s="227"/>
      <c r="C321" s="228"/>
      <c r="D321" s="218" t="s">
        <v>149</v>
      </c>
      <c r="E321" s="229" t="s">
        <v>21</v>
      </c>
      <c r="F321" s="230" t="s">
        <v>188</v>
      </c>
      <c r="G321" s="228"/>
      <c r="H321" s="231">
        <v>-9.4559999999999995</v>
      </c>
      <c r="I321" s="232"/>
      <c r="J321" s="228"/>
      <c r="K321" s="228"/>
      <c r="L321" s="233"/>
      <c r="M321" s="234"/>
      <c r="N321" s="235"/>
      <c r="O321" s="235"/>
      <c r="P321" s="235"/>
      <c r="Q321" s="235"/>
      <c r="R321" s="235"/>
      <c r="S321" s="235"/>
      <c r="T321" s="236"/>
      <c r="AT321" s="237" t="s">
        <v>149</v>
      </c>
      <c r="AU321" s="237" t="s">
        <v>84</v>
      </c>
      <c r="AV321" s="13" t="s">
        <v>84</v>
      </c>
      <c r="AW321" s="13" t="s">
        <v>35</v>
      </c>
      <c r="AX321" s="13" t="s">
        <v>72</v>
      </c>
      <c r="AY321" s="237" t="s">
        <v>139</v>
      </c>
    </row>
    <row r="322" spans="2:65" s="15" customFormat="1" ht="13.5">
      <c r="B322" s="251"/>
      <c r="C322" s="252"/>
      <c r="D322" s="218" t="s">
        <v>149</v>
      </c>
      <c r="E322" s="253" t="s">
        <v>21</v>
      </c>
      <c r="F322" s="254" t="s">
        <v>189</v>
      </c>
      <c r="G322" s="252"/>
      <c r="H322" s="255">
        <v>137.744</v>
      </c>
      <c r="I322" s="256"/>
      <c r="J322" s="252"/>
      <c r="K322" s="252"/>
      <c r="L322" s="257"/>
      <c r="M322" s="258"/>
      <c r="N322" s="259"/>
      <c r="O322" s="259"/>
      <c r="P322" s="259"/>
      <c r="Q322" s="259"/>
      <c r="R322" s="259"/>
      <c r="S322" s="259"/>
      <c r="T322" s="260"/>
      <c r="AT322" s="261" t="s">
        <v>149</v>
      </c>
      <c r="AU322" s="261" t="s">
        <v>84</v>
      </c>
      <c r="AV322" s="15" t="s">
        <v>140</v>
      </c>
      <c r="AW322" s="15" t="s">
        <v>35</v>
      </c>
      <c r="AX322" s="15" t="s">
        <v>72</v>
      </c>
      <c r="AY322" s="261" t="s">
        <v>139</v>
      </c>
    </row>
    <row r="323" spans="2:65" s="12" customFormat="1" ht="13.5">
      <c r="B323" s="216"/>
      <c r="C323" s="217"/>
      <c r="D323" s="218" t="s">
        <v>149</v>
      </c>
      <c r="E323" s="219" t="s">
        <v>21</v>
      </c>
      <c r="F323" s="220" t="s">
        <v>446</v>
      </c>
      <c r="G323" s="217"/>
      <c r="H323" s="219" t="s">
        <v>21</v>
      </c>
      <c r="I323" s="221"/>
      <c r="J323" s="217"/>
      <c r="K323" s="217"/>
      <c r="L323" s="222"/>
      <c r="M323" s="223"/>
      <c r="N323" s="224"/>
      <c r="O323" s="224"/>
      <c r="P323" s="224"/>
      <c r="Q323" s="224"/>
      <c r="R323" s="224"/>
      <c r="S323" s="224"/>
      <c r="T323" s="225"/>
      <c r="AT323" s="226" t="s">
        <v>149</v>
      </c>
      <c r="AU323" s="226" t="s">
        <v>84</v>
      </c>
      <c r="AV323" s="12" t="s">
        <v>76</v>
      </c>
      <c r="AW323" s="12" t="s">
        <v>35</v>
      </c>
      <c r="AX323" s="12" t="s">
        <v>72</v>
      </c>
      <c r="AY323" s="226" t="s">
        <v>139</v>
      </c>
    </row>
    <row r="324" spans="2:65" s="13" customFormat="1" ht="13.5">
      <c r="B324" s="227"/>
      <c r="C324" s="228"/>
      <c r="D324" s="218" t="s">
        <v>149</v>
      </c>
      <c r="E324" s="229" t="s">
        <v>21</v>
      </c>
      <c r="F324" s="230" t="s">
        <v>190</v>
      </c>
      <c r="G324" s="228"/>
      <c r="H324" s="231">
        <v>19.2</v>
      </c>
      <c r="I324" s="232"/>
      <c r="J324" s="228"/>
      <c r="K324" s="228"/>
      <c r="L324" s="233"/>
      <c r="M324" s="234"/>
      <c r="N324" s="235"/>
      <c r="O324" s="235"/>
      <c r="P324" s="235"/>
      <c r="Q324" s="235"/>
      <c r="R324" s="235"/>
      <c r="S324" s="235"/>
      <c r="T324" s="236"/>
      <c r="AT324" s="237" t="s">
        <v>149</v>
      </c>
      <c r="AU324" s="237" t="s">
        <v>84</v>
      </c>
      <c r="AV324" s="13" t="s">
        <v>84</v>
      </c>
      <c r="AW324" s="13" t="s">
        <v>35</v>
      </c>
      <c r="AX324" s="13" t="s">
        <v>72</v>
      </c>
      <c r="AY324" s="237" t="s">
        <v>139</v>
      </c>
    </row>
    <row r="325" spans="2:65" s="15" customFormat="1" ht="13.5">
      <c r="B325" s="251"/>
      <c r="C325" s="252"/>
      <c r="D325" s="218" t="s">
        <v>149</v>
      </c>
      <c r="E325" s="253" t="s">
        <v>21</v>
      </c>
      <c r="F325" s="254" t="s">
        <v>189</v>
      </c>
      <c r="G325" s="252"/>
      <c r="H325" s="255">
        <v>19.2</v>
      </c>
      <c r="I325" s="256"/>
      <c r="J325" s="252"/>
      <c r="K325" s="252"/>
      <c r="L325" s="257"/>
      <c r="M325" s="258"/>
      <c r="N325" s="259"/>
      <c r="O325" s="259"/>
      <c r="P325" s="259"/>
      <c r="Q325" s="259"/>
      <c r="R325" s="259"/>
      <c r="S325" s="259"/>
      <c r="T325" s="260"/>
      <c r="AT325" s="261" t="s">
        <v>149</v>
      </c>
      <c r="AU325" s="261" t="s">
        <v>84</v>
      </c>
      <c r="AV325" s="15" t="s">
        <v>140</v>
      </c>
      <c r="AW325" s="15" t="s">
        <v>35</v>
      </c>
      <c r="AX325" s="15" t="s">
        <v>72</v>
      </c>
      <c r="AY325" s="261" t="s">
        <v>139</v>
      </c>
    </row>
    <row r="326" spans="2:65" s="14" customFormat="1" ht="13.5">
      <c r="B326" s="240"/>
      <c r="C326" s="241"/>
      <c r="D326" s="218" t="s">
        <v>149</v>
      </c>
      <c r="E326" s="242" t="s">
        <v>21</v>
      </c>
      <c r="F326" s="243" t="s">
        <v>182</v>
      </c>
      <c r="G326" s="241"/>
      <c r="H326" s="244">
        <v>156.94399999999999</v>
      </c>
      <c r="I326" s="245"/>
      <c r="J326" s="241"/>
      <c r="K326" s="241"/>
      <c r="L326" s="246"/>
      <c r="M326" s="247"/>
      <c r="N326" s="248"/>
      <c r="O326" s="248"/>
      <c r="P326" s="248"/>
      <c r="Q326" s="248"/>
      <c r="R326" s="248"/>
      <c r="S326" s="248"/>
      <c r="T326" s="249"/>
      <c r="AT326" s="250" t="s">
        <v>149</v>
      </c>
      <c r="AU326" s="250" t="s">
        <v>84</v>
      </c>
      <c r="AV326" s="14" t="s">
        <v>147</v>
      </c>
      <c r="AW326" s="14" t="s">
        <v>35</v>
      </c>
      <c r="AX326" s="14" t="s">
        <v>76</v>
      </c>
      <c r="AY326" s="250" t="s">
        <v>139</v>
      </c>
    </row>
    <row r="327" spans="2:65" s="1" customFormat="1" ht="14.45" customHeight="1">
      <c r="B327" s="42"/>
      <c r="C327" s="262" t="s">
        <v>447</v>
      </c>
      <c r="D327" s="262" t="s">
        <v>244</v>
      </c>
      <c r="E327" s="263" t="s">
        <v>448</v>
      </c>
      <c r="F327" s="264" t="s">
        <v>449</v>
      </c>
      <c r="G327" s="265" t="s">
        <v>154</v>
      </c>
      <c r="H327" s="266">
        <v>172.63800000000001</v>
      </c>
      <c r="I327" s="267"/>
      <c r="J327" s="268">
        <f>ROUND(I327*H327,2)</f>
        <v>0</v>
      </c>
      <c r="K327" s="264" t="s">
        <v>21</v>
      </c>
      <c r="L327" s="269"/>
      <c r="M327" s="270" t="s">
        <v>21</v>
      </c>
      <c r="N327" s="271" t="s">
        <v>44</v>
      </c>
      <c r="O327" s="43"/>
      <c r="P327" s="213">
        <f>O327*H327</f>
        <v>0</v>
      </c>
      <c r="Q327" s="213">
        <v>1.18E-2</v>
      </c>
      <c r="R327" s="213">
        <f>Q327*H327</f>
        <v>2.0371283999999998</v>
      </c>
      <c r="S327" s="213">
        <v>0</v>
      </c>
      <c r="T327" s="214">
        <f>S327*H327</f>
        <v>0</v>
      </c>
      <c r="AR327" s="25" t="s">
        <v>328</v>
      </c>
      <c r="AT327" s="25" t="s">
        <v>244</v>
      </c>
      <c r="AU327" s="25" t="s">
        <v>84</v>
      </c>
      <c r="AY327" s="25" t="s">
        <v>139</v>
      </c>
      <c r="BE327" s="215">
        <f>IF(N327="základní",J327,0)</f>
        <v>0</v>
      </c>
      <c r="BF327" s="215">
        <f>IF(N327="snížená",J327,0)</f>
        <v>0</v>
      </c>
      <c r="BG327" s="215">
        <f>IF(N327="zákl. přenesená",J327,0)</f>
        <v>0</v>
      </c>
      <c r="BH327" s="215">
        <f>IF(N327="sníž. přenesená",J327,0)</f>
        <v>0</v>
      </c>
      <c r="BI327" s="215">
        <f>IF(N327="nulová",J327,0)</f>
        <v>0</v>
      </c>
      <c r="BJ327" s="25" t="s">
        <v>84</v>
      </c>
      <c r="BK327" s="215">
        <f>ROUND(I327*H327,2)</f>
        <v>0</v>
      </c>
      <c r="BL327" s="25" t="s">
        <v>243</v>
      </c>
      <c r="BM327" s="25" t="s">
        <v>450</v>
      </c>
    </row>
    <row r="328" spans="2:65" s="13" customFormat="1" ht="13.5">
      <c r="B328" s="227"/>
      <c r="C328" s="228"/>
      <c r="D328" s="218" t="s">
        <v>149</v>
      </c>
      <c r="E328" s="228"/>
      <c r="F328" s="230" t="s">
        <v>451</v>
      </c>
      <c r="G328" s="228"/>
      <c r="H328" s="231">
        <v>172.63800000000001</v>
      </c>
      <c r="I328" s="232"/>
      <c r="J328" s="228"/>
      <c r="K328" s="228"/>
      <c r="L328" s="233"/>
      <c r="M328" s="234"/>
      <c r="N328" s="235"/>
      <c r="O328" s="235"/>
      <c r="P328" s="235"/>
      <c r="Q328" s="235"/>
      <c r="R328" s="235"/>
      <c r="S328" s="235"/>
      <c r="T328" s="236"/>
      <c r="AT328" s="237" t="s">
        <v>149</v>
      </c>
      <c r="AU328" s="237" t="s">
        <v>84</v>
      </c>
      <c r="AV328" s="13" t="s">
        <v>84</v>
      </c>
      <c r="AW328" s="13" t="s">
        <v>6</v>
      </c>
      <c r="AX328" s="13" t="s">
        <v>76</v>
      </c>
      <c r="AY328" s="237" t="s">
        <v>139</v>
      </c>
    </row>
    <row r="329" spans="2:65" s="1" customFormat="1" ht="22.9" customHeight="1">
      <c r="B329" s="42"/>
      <c r="C329" s="204" t="s">
        <v>452</v>
      </c>
      <c r="D329" s="204" t="s">
        <v>142</v>
      </c>
      <c r="E329" s="205" t="s">
        <v>453</v>
      </c>
      <c r="F329" s="206" t="s">
        <v>454</v>
      </c>
      <c r="G329" s="207" t="s">
        <v>154</v>
      </c>
      <c r="H329" s="208">
        <v>156.94399999999999</v>
      </c>
      <c r="I329" s="209"/>
      <c r="J329" s="210">
        <f>ROUND(I329*H329,2)</f>
        <v>0</v>
      </c>
      <c r="K329" s="206" t="s">
        <v>146</v>
      </c>
      <c r="L329" s="62"/>
      <c r="M329" s="211" t="s">
        <v>21</v>
      </c>
      <c r="N329" s="212" t="s">
        <v>44</v>
      </c>
      <c r="O329" s="43"/>
      <c r="P329" s="213">
        <f>O329*H329</f>
        <v>0</v>
      </c>
      <c r="Q329" s="213">
        <v>0</v>
      </c>
      <c r="R329" s="213">
        <f>Q329*H329</f>
        <v>0</v>
      </c>
      <c r="S329" s="213">
        <v>0</v>
      </c>
      <c r="T329" s="214">
        <f>S329*H329</f>
        <v>0</v>
      </c>
      <c r="AR329" s="25" t="s">
        <v>243</v>
      </c>
      <c r="AT329" s="25" t="s">
        <v>142</v>
      </c>
      <c r="AU329" s="25" t="s">
        <v>84</v>
      </c>
      <c r="AY329" s="25" t="s">
        <v>139</v>
      </c>
      <c r="BE329" s="215">
        <f>IF(N329="základní",J329,0)</f>
        <v>0</v>
      </c>
      <c r="BF329" s="215">
        <f>IF(N329="snížená",J329,0)</f>
        <v>0</v>
      </c>
      <c r="BG329" s="215">
        <f>IF(N329="zákl. přenesená",J329,0)</f>
        <v>0</v>
      </c>
      <c r="BH329" s="215">
        <f>IF(N329="sníž. přenesená",J329,0)</f>
        <v>0</v>
      </c>
      <c r="BI329" s="215">
        <f>IF(N329="nulová",J329,0)</f>
        <v>0</v>
      </c>
      <c r="BJ329" s="25" t="s">
        <v>84</v>
      </c>
      <c r="BK329" s="215">
        <f>ROUND(I329*H329,2)</f>
        <v>0</v>
      </c>
      <c r="BL329" s="25" t="s">
        <v>243</v>
      </c>
      <c r="BM329" s="25" t="s">
        <v>455</v>
      </c>
    </row>
    <row r="330" spans="2:65" s="1" customFormat="1" ht="22.9" customHeight="1">
      <c r="B330" s="42"/>
      <c r="C330" s="204" t="s">
        <v>456</v>
      </c>
      <c r="D330" s="204" t="s">
        <v>142</v>
      </c>
      <c r="E330" s="205" t="s">
        <v>457</v>
      </c>
      <c r="F330" s="206" t="s">
        <v>458</v>
      </c>
      <c r="G330" s="207" t="s">
        <v>159</v>
      </c>
      <c r="H330" s="208">
        <v>86.4</v>
      </c>
      <c r="I330" s="209"/>
      <c r="J330" s="210">
        <f>ROUND(I330*H330,2)</f>
        <v>0</v>
      </c>
      <c r="K330" s="206" t="s">
        <v>146</v>
      </c>
      <c r="L330" s="62"/>
      <c r="M330" s="211" t="s">
        <v>21</v>
      </c>
      <c r="N330" s="212" t="s">
        <v>44</v>
      </c>
      <c r="O330" s="43"/>
      <c r="P330" s="213">
        <f>O330*H330</f>
        <v>0</v>
      </c>
      <c r="Q330" s="213">
        <v>2.5999999999999998E-4</v>
      </c>
      <c r="R330" s="213">
        <f>Q330*H330</f>
        <v>2.2463999999999998E-2</v>
      </c>
      <c r="S330" s="213">
        <v>0</v>
      </c>
      <c r="T330" s="214">
        <f>S330*H330</f>
        <v>0</v>
      </c>
      <c r="AR330" s="25" t="s">
        <v>243</v>
      </c>
      <c r="AT330" s="25" t="s">
        <v>142</v>
      </c>
      <c r="AU330" s="25" t="s">
        <v>84</v>
      </c>
      <c r="AY330" s="25" t="s">
        <v>139</v>
      </c>
      <c r="BE330" s="215">
        <f>IF(N330="základní",J330,0)</f>
        <v>0</v>
      </c>
      <c r="BF330" s="215">
        <f>IF(N330="snížená",J330,0)</f>
        <v>0</v>
      </c>
      <c r="BG330" s="215">
        <f>IF(N330="zákl. přenesená",J330,0)</f>
        <v>0</v>
      </c>
      <c r="BH330" s="215">
        <f>IF(N330="sníž. přenesená",J330,0)</f>
        <v>0</v>
      </c>
      <c r="BI330" s="215">
        <f>IF(N330="nulová",J330,0)</f>
        <v>0</v>
      </c>
      <c r="BJ330" s="25" t="s">
        <v>84</v>
      </c>
      <c r="BK330" s="215">
        <f>ROUND(I330*H330,2)</f>
        <v>0</v>
      </c>
      <c r="BL330" s="25" t="s">
        <v>243</v>
      </c>
      <c r="BM330" s="25" t="s">
        <v>459</v>
      </c>
    </row>
    <row r="331" spans="2:65" s="1" customFormat="1" ht="54">
      <c r="B331" s="42"/>
      <c r="C331" s="64"/>
      <c r="D331" s="218" t="s">
        <v>177</v>
      </c>
      <c r="E331" s="64"/>
      <c r="F331" s="238" t="s">
        <v>460</v>
      </c>
      <c r="G331" s="64"/>
      <c r="H331" s="64"/>
      <c r="I331" s="173"/>
      <c r="J331" s="64"/>
      <c r="K331" s="64"/>
      <c r="L331" s="62"/>
      <c r="M331" s="239"/>
      <c r="N331" s="43"/>
      <c r="O331" s="43"/>
      <c r="P331" s="43"/>
      <c r="Q331" s="43"/>
      <c r="R331" s="43"/>
      <c r="S331" s="43"/>
      <c r="T331" s="79"/>
      <c r="AT331" s="25" t="s">
        <v>177</v>
      </c>
      <c r="AU331" s="25" t="s">
        <v>84</v>
      </c>
    </row>
    <row r="332" spans="2:65" s="12" customFormat="1" ht="13.5">
      <c r="B332" s="216"/>
      <c r="C332" s="217"/>
      <c r="D332" s="218" t="s">
        <v>149</v>
      </c>
      <c r="E332" s="219" t="s">
        <v>21</v>
      </c>
      <c r="F332" s="220" t="s">
        <v>150</v>
      </c>
      <c r="G332" s="217"/>
      <c r="H332" s="219" t="s">
        <v>21</v>
      </c>
      <c r="I332" s="221"/>
      <c r="J332" s="217"/>
      <c r="K332" s="217"/>
      <c r="L332" s="222"/>
      <c r="M332" s="223"/>
      <c r="N332" s="224"/>
      <c r="O332" s="224"/>
      <c r="P332" s="224"/>
      <c r="Q332" s="224"/>
      <c r="R332" s="224"/>
      <c r="S332" s="224"/>
      <c r="T332" s="225"/>
      <c r="AT332" s="226" t="s">
        <v>149</v>
      </c>
      <c r="AU332" s="226" t="s">
        <v>84</v>
      </c>
      <c r="AV332" s="12" t="s">
        <v>76</v>
      </c>
      <c r="AW332" s="12" t="s">
        <v>35</v>
      </c>
      <c r="AX332" s="12" t="s">
        <v>72</v>
      </c>
      <c r="AY332" s="226" t="s">
        <v>139</v>
      </c>
    </row>
    <row r="333" spans="2:65" s="13" customFormat="1" ht="13.5">
      <c r="B333" s="227"/>
      <c r="C333" s="228"/>
      <c r="D333" s="218" t="s">
        <v>149</v>
      </c>
      <c r="E333" s="229" t="s">
        <v>21</v>
      </c>
      <c r="F333" s="230" t="s">
        <v>461</v>
      </c>
      <c r="G333" s="228"/>
      <c r="H333" s="231">
        <v>73.599999999999994</v>
      </c>
      <c r="I333" s="232"/>
      <c r="J333" s="228"/>
      <c r="K333" s="228"/>
      <c r="L333" s="233"/>
      <c r="M333" s="234"/>
      <c r="N333" s="235"/>
      <c r="O333" s="235"/>
      <c r="P333" s="235"/>
      <c r="Q333" s="235"/>
      <c r="R333" s="235"/>
      <c r="S333" s="235"/>
      <c r="T333" s="236"/>
      <c r="AT333" s="237" t="s">
        <v>149</v>
      </c>
      <c r="AU333" s="237" t="s">
        <v>84</v>
      </c>
      <c r="AV333" s="13" t="s">
        <v>84</v>
      </c>
      <c r="AW333" s="13" t="s">
        <v>35</v>
      </c>
      <c r="AX333" s="13" t="s">
        <v>72</v>
      </c>
      <c r="AY333" s="237" t="s">
        <v>139</v>
      </c>
    </row>
    <row r="334" spans="2:65" s="13" customFormat="1" ht="13.5">
      <c r="B334" s="227"/>
      <c r="C334" s="228"/>
      <c r="D334" s="218" t="s">
        <v>149</v>
      </c>
      <c r="E334" s="229" t="s">
        <v>21</v>
      </c>
      <c r="F334" s="230" t="s">
        <v>462</v>
      </c>
      <c r="G334" s="228"/>
      <c r="H334" s="231">
        <v>12.8</v>
      </c>
      <c r="I334" s="232"/>
      <c r="J334" s="228"/>
      <c r="K334" s="228"/>
      <c r="L334" s="233"/>
      <c r="M334" s="234"/>
      <c r="N334" s="235"/>
      <c r="O334" s="235"/>
      <c r="P334" s="235"/>
      <c r="Q334" s="235"/>
      <c r="R334" s="235"/>
      <c r="S334" s="235"/>
      <c r="T334" s="236"/>
      <c r="AT334" s="237" t="s">
        <v>149</v>
      </c>
      <c r="AU334" s="237" t="s">
        <v>84</v>
      </c>
      <c r="AV334" s="13" t="s">
        <v>84</v>
      </c>
      <c r="AW334" s="13" t="s">
        <v>35</v>
      </c>
      <c r="AX334" s="13" t="s">
        <v>72</v>
      </c>
      <c r="AY334" s="237" t="s">
        <v>139</v>
      </c>
    </row>
    <row r="335" spans="2:65" s="14" customFormat="1" ht="13.5">
      <c r="B335" s="240"/>
      <c r="C335" s="241"/>
      <c r="D335" s="218" t="s">
        <v>149</v>
      </c>
      <c r="E335" s="242" t="s">
        <v>21</v>
      </c>
      <c r="F335" s="243" t="s">
        <v>182</v>
      </c>
      <c r="G335" s="241"/>
      <c r="H335" s="244">
        <v>86.4</v>
      </c>
      <c r="I335" s="245"/>
      <c r="J335" s="241"/>
      <c r="K335" s="241"/>
      <c r="L335" s="246"/>
      <c r="M335" s="247"/>
      <c r="N335" s="248"/>
      <c r="O335" s="248"/>
      <c r="P335" s="248"/>
      <c r="Q335" s="248"/>
      <c r="R335" s="248"/>
      <c r="S335" s="248"/>
      <c r="T335" s="249"/>
      <c r="AT335" s="250" t="s">
        <v>149</v>
      </c>
      <c r="AU335" s="250" t="s">
        <v>84</v>
      </c>
      <c r="AV335" s="14" t="s">
        <v>147</v>
      </c>
      <c r="AW335" s="14" t="s">
        <v>35</v>
      </c>
      <c r="AX335" s="14" t="s">
        <v>76</v>
      </c>
      <c r="AY335" s="250" t="s">
        <v>139</v>
      </c>
    </row>
    <row r="336" spans="2:65" s="1" customFormat="1" ht="14.45" customHeight="1">
      <c r="B336" s="42"/>
      <c r="C336" s="204" t="s">
        <v>463</v>
      </c>
      <c r="D336" s="204" t="s">
        <v>142</v>
      </c>
      <c r="E336" s="205" t="s">
        <v>464</v>
      </c>
      <c r="F336" s="206" t="s">
        <v>465</v>
      </c>
      <c r="G336" s="207" t="s">
        <v>154</v>
      </c>
      <c r="H336" s="208">
        <v>156.94399999999999</v>
      </c>
      <c r="I336" s="209"/>
      <c r="J336" s="210">
        <f>ROUND(I336*H336,2)</f>
        <v>0</v>
      </c>
      <c r="K336" s="206" t="s">
        <v>146</v>
      </c>
      <c r="L336" s="62"/>
      <c r="M336" s="211" t="s">
        <v>21</v>
      </c>
      <c r="N336" s="212" t="s">
        <v>44</v>
      </c>
      <c r="O336" s="43"/>
      <c r="P336" s="213">
        <f>O336*H336</f>
        <v>0</v>
      </c>
      <c r="Q336" s="213">
        <v>2.9999999999999997E-4</v>
      </c>
      <c r="R336" s="213">
        <f>Q336*H336</f>
        <v>4.7083199999999992E-2</v>
      </c>
      <c r="S336" s="213">
        <v>0</v>
      </c>
      <c r="T336" s="214">
        <f>S336*H336</f>
        <v>0</v>
      </c>
      <c r="AR336" s="25" t="s">
        <v>243</v>
      </c>
      <c r="AT336" s="25" t="s">
        <v>142</v>
      </c>
      <c r="AU336" s="25" t="s">
        <v>84</v>
      </c>
      <c r="AY336" s="25" t="s">
        <v>139</v>
      </c>
      <c r="BE336" s="215">
        <f>IF(N336="základní",J336,0)</f>
        <v>0</v>
      </c>
      <c r="BF336" s="215">
        <f>IF(N336="snížená",J336,0)</f>
        <v>0</v>
      </c>
      <c r="BG336" s="215">
        <f>IF(N336="zákl. přenesená",J336,0)</f>
        <v>0</v>
      </c>
      <c r="BH336" s="215">
        <f>IF(N336="sníž. přenesená",J336,0)</f>
        <v>0</v>
      </c>
      <c r="BI336" s="215">
        <f>IF(N336="nulová",J336,0)</f>
        <v>0</v>
      </c>
      <c r="BJ336" s="25" t="s">
        <v>84</v>
      </c>
      <c r="BK336" s="215">
        <f>ROUND(I336*H336,2)</f>
        <v>0</v>
      </c>
      <c r="BL336" s="25" t="s">
        <v>243</v>
      </c>
      <c r="BM336" s="25" t="s">
        <v>466</v>
      </c>
    </row>
    <row r="337" spans="2:65" s="1" customFormat="1" ht="54">
      <c r="B337" s="42"/>
      <c r="C337" s="64"/>
      <c r="D337" s="218" t="s">
        <v>177</v>
      </c>
      <c r="E337" s="64"/>
      <c r="F337" s="238" t="s">
        <v>460</v>
      </c>
      <c r="G337" s="64"/>
      <c r="H337" s="64"/>
      <c r="I337" s="173"/>
      <c r="J337" s="64"/>
      <c r="K337" s="64"/>
      <c r="L337" s="62"/>
      <c r="M337" s="239"/>
      <c r="N337" s="43"/>
      <c r="O337" s="43"/>
      <c r="P337" s="43"/>
      <c r="Q337" s="43"/>
      <c r="R337" s="43"/>
      <c r="S337" s="43"/>
      <c r="T337" s="79"/>
      <c r="AT337" s="25" t="s">
        <v>177</v>
      </c>
      <c r="AU337" s="25" t="s">
        <v>84</v>
      </c>
    </row>
    <row r="338" spans="2:65" s="1" customFormat="1" ht="14.45" customHeight="1">
      <c r="B338" s="42"/>
      <c r="C338" s="204" t="s">
        <v>467</v>
      </c>
      <c r="D338" s="204" t="s">
        <v>142</v>
      </c>
      <c r="E338" s="205" t="s">
        <v>468</v>
      </c>
      <c r="F338" s="206" t="s">
        <v>469</v>
      </c>
      <c r="G338" s="207" t="s">
        <v>145</v>
      </c>
      <c r="H338" s="208">
        <v>280</v>
      </c>
      <c r="I338" s="209"/>
      <c r="J338" s="210">
        <f>ROUND(I338*H338,2)</f>
        <v>0</v>
      </c>
      <c r="K338" s="206" t="s">
        <v>146</v>
      </c>
      <c r="L338" s="62"/>
      <c r="M338" s="211" t="s">
        <v>21</v>
      </c>
      <c r="N338" s="212" t="s">
        <v>44</v>
      </c>
      <c r="O338" s="43"/>
      <c r="P338" s="213">
        <f>O338*H338</f>
        <v>0</v>
      </c>
      <c r="Q338" s="213">
        <v>0</v>
      </c>
      <c r="R338" s="213">
        <f>Q338*H338</f>
        <v>0</v>
      </c>
      <c r="S338" s="213">
        <v>0</v>
      </c>
      <c r="T338" s="214">
        <f>S338*H338</f>
        <v>0</v>
      </c>
      <c r="AR338" s="25" t="s">
        <v>243</v>
      </c>
      <c r="AT338" s="25" t="s">
        <v>142</v>
      </c>
      <c r="AU338" s="25" t="s">
        <v>84</v>
      </c>
      <c r="AY338" s="25" t="s">
        <v>139</v>
      </c>
      <c r="BE338" s="215">
        <f>IF(N338="základní",J338,0)</f>
        <v>0</v>
      </c>
      <c r="BF338" s="215">
        <f>IF(N338="snížená",J338,0)</f>
        <v>0</v>
      </c>
      <c r="BG338" s="215">
        <f>IF(N338="zákl. přenesená",J338,0)</f>
        <v>0</v>
      </c>
      <c r="BH338" s="215">
        <f>IF(N338="sníž. přenesená",J338,0)</f>
        <v>0</v>
      </c>
      <c r="BI338" s="215">
        <f>IF(N338="nulová",J338,0)</f>
        <v>0</v>
      </c>
      <c r="BJ338" s="25" t="s">
        <v>84</v>
      </c>
      <c r="BK338" s="215">
        <f>ROUND(I338*H338,2)</f>
        <v>0</v>
      </c>
      <c r="BL338" s="25" t="s">
        <v>243</v>
      </c>
      <c r="BM338" s="25" t="s">
        <v>470</v>
      </c>
    </row>
    <row r="339" spans="2:65" s="1" customFormat="1" ht="54">
      <c r="B339" s="42"/>
      <c r="C339" s="64"/>
      <c r="D339" s="218" t="s">
        <v>177</v>
      </c>
      <c r="E339" s="64"/>
      <c r="F339" s="238" t="s">
        <v>460</v>
      </c>
      <c r="G339" s="64"/>
      <c r="H339" s="64"/>
      <c r="I339" s="173"/>
      <c r="J339" s="64"/>
      <c r="K339" s="64"/>
      <c r="L339" s="62"/>
      <c r="M339" s="239"/>
      <c r="N339" s="43"/>
      <c r="O339" s="43"/>
      <c r="P339" s="43"/>
      <c r="Q339" s="43"/>
      <c r="R339" s="43"/>
      <c r="S339" s="43"/>
      <c r="T339" s="79"/>
      <c r="AT339" s="25" t="s">
        <v>177</v>
      </c>
      <c r="AU339" s="25" t="s">
        <v>84</v>
      </c>
    </row>
    <row r="340" spans="2:65" s="1" customFormat="1" ht="14.45" customHeight="1">
      <c r="B340" s="42"/>
      <c r="C340" s="204" t="s">
        <v>471</v>
      </c>
      <c r="D340" s="204" t="s">
        <v>142</v>
      </c>
      <c r="E340" s="205" t="s">
        <v>472</v>
      </c>
      <c r="F340" s="206" t="s">
        <v>473</v>
      </c>
      <c r="G340" s="207" t="s">
        <v>145</v>
      </c>
      <c r="H340" s="208">
        <v>8</v>
      </c>
      <c r="I340" s="209"/>
      <c r="J340" s="210">
        <f>ROUND(I340*H340,2)</f>
        <v>0</v>
      </c>
      <c r="K340" s="206" t="s">
        <v>21</v>
      </c>
      <c r="L340" s="62"/>
      <c r="M340" s="211" t="s">
        <v>21</v>
      </c>
      <c r="N340" s="212" t="s">
        <v>44</v>
      </c>
      <c r="O340" s="43"/>
      <c r="P340" s="213">
        <f>O340*H340</f>
        <v>0</v>
      </c>
      <c r="Q340" s="213">
        <v>0</v>
      </c>
      <c r="R340" s="213">
        <f>Q340*H340</f>
        <v>0</v>
      </c>
      <c r="S340" s="213">
        <v>0</v>
      </c>
      <c r="T340" s="214">
        <f>S340*H340</f>
        <v>0</v>
      </c>
      <c r="AR340" s="25" t="s">
        <v>243</v>
      </c>
      <c r="AT340" s="25" t="s">
        <v>142</v>
      </c>
      <c r="AU340" s="25" t="s">
        <v>84</v>
      </c>
      <c r="AY340" s="25" t="s">
        <v>139</v>
      </c>
      <c r="BE340" s="215">
        <f>IF(N340="základní",J340,0)</f>
        <v>0</v>
      </c>
      <c r="BF340" s="215">
        <f>IF(N340="snížená",J340,0)</f>
        <v>0</v>
      </c>
      <c r="BG340" s="215">
        <f>IF(N340="zákl. přenesená",J340,0)</f>
        <v>0</v>
      </c>
      <c r="BH340" s="215">
        <f>IF(N340="sníž. přenesená",J340,0)</f>
        <v>0</v>
      </c>
      <c r="BI340" s="215">
        <f>IF(N340="nulová",J340,0)</f>
        <v>0</v>
      </c>
      <c r="BJ340" s="25" t="s">
        <v>84</v>
      </c>
      <c r="BK340" s="215">
        <f>ROUND(I340*H340,2)</f>
        <v>0</v>
      </c>
      <c r="BL340" s="25" t="s">
        <v>243</v>
      </c>
      <c r="BM340" s="25" t="s">
        <v>474</v>
      </c>
    </row>
    <row r="341" spans="2:65" s="1" customFormat="1" ht="14.45" customHeight="1">
      <c r="B341" s="42"/>
      <c r="C341" s="204" t="s">
        <v>475</v>
      </c>
      <c r="D341" s="204" t="s">
        <v>142</v>
      </c>
      <c r="E341" s="205" t="s">
        <v>476</v>
      </c>
      <c r="F341" s="206" t="s">
        <v>477</v>
      </c>
      <c r="G341" s="207" t="s">
        <v>145</v>
      </c>
      <c r="H341" s="208">
        <v>8</v>
      </c>
      <c r="I341" s="209"/>
      <c r="J341" s="210">
        <f>ROUND(I341*H341,2)</f>
        <v>0</v>
      </c>
      <c r="K341" s="206" t="s">
        <v>21</v>
      </c>
      <c r="L341" s="62"/>
      <c r="M341" s="211" t="s">
        <v>21</v>
      </c>
      <c r="N341" s="212" t="s">
        <v>44</v>
      </c>
      <c r="O341" s="43"/>
      <c r="P341" s="213">
        <f>O341*H341</f>
        <v>0</v>
      </c>
      <c r="Q341" s="213">
        <v>0</v>
      </c>
      <c r="R341" s="213">
        <f>Q341*H341</f>
        <v>0</v>
      </c>
      <c r="S341" s="213">
        <v>0</v>
      </c>
      <c r="T341" s="214">
        <f>S341*H341</f>
        <v>0</v>
      </c>
      <c r="AR341" s="25" t="s">
        <v>243</v>
      </c>
      <c r="AT341" s="25" t="s">
        <v>142</v>
      </c>
      <c r="AU341" s="25" t="s">
        <v>84</v>
      </c>
      <c r="AY341" s="25" t="s">
        <v>139</v>
      </c>
      <c r="BE341" s="215">
        <f>IF(N341="základní",J341,0)</f>
        <v>0</v>
      </c>
      <c r="BF341" s="215">
        <f>IF(N341="snížená",J341,0)</f>
        <v>0</v>
      </c>
      <c r="BG341" s="215">
        <f>IF(N341="zákl. přenesená",J341,0)</f>
        <v>0</v>
      </c>
      <c r="BH341" s="215">
        <f>IF(N341="sníž. přenesená",J341,0)</f>
        <v>0</v>
      </c>
      <c r="BI341" s="215">
        <f>IF(N341="nulová",J341,0)</f>
        <v>0</v>
      </c>
      <c r="BJ341" s="25" t="s">
        <v>84</v>
      </c>
      <c r="BK341" s="215">
        <f>ROUND(I341*H341,2)</f>
        <v>0</v>
      </c>
      <c r="BL341" s="25" t="s">
        <v>243</v>
      </c>
      <c r="BM341" s="25" t="s">
        <v>478</v>
      </c>
    </row>
    <row r="342" spans="2:65" s="1" customFormat="1" ht="34.15" customHeight="1">
      <c r="B342" s="42"/>
      <c r="C342" s="204" t="s">
        <v>479</v>
      </c>
      <c r="D342" s="204" t="s">
        <v>142</v>
      </c>
      <c r="E342" s="205" t="s">
        <v>480</v>
      </c>
      <c r="F342" s="206" t="s">
        <v>481</v>
      </c>
      <c r="G342" s="207" t="s">
        <v>315</v>
      </c>
      <c r="H342" s="208">
        <v>2.5779999999999998</v>
      </c>
      <c r="I342" s="209"/>
      <c r="J342" s="210">
        <f>ROUND(I342*H342,2)</f>
        <v>0</v>
      </c>
      <c r="K342" s="206" t="s">
        <v>146</v>
      </c>
      <c r="L342" s="62"/>
      <c r="M342" s="211" t="s">
        <v>21</v>
      </c>
      <c r="N342" s="212" t="s">
        <v>44</v>
      </c>
      <c r="O342" s="43"/>
      <c r="P342" s="213">
        <f>O342*H342</f>
        <v>0</v>
      </c>
      <c r="Q342" s="213">
        <v>0</v>
      </c>
      <c r="R342" s="213">
        <f>Q342*H342</f>
        <v>0</v>
      </c>
      <c r="S342" s="213">
        <v>0</v>
      </c>
      <c r="T342" s="214">
        <f>S342*H342</f>
        <v>0</v>
      </c>
      <c r="AR342" s="25" t="s">
        <v>243</v>
      </c>
      <c r="AT342" s="25" t="s">
        <v>142</v>
      </c>
      <c r="AU342" s="25" t="s">
        <v>84</v>
      </c>
      <c r="AY342" s="25" t="s">
        <v>139</v>
      </c>
      <c r="BE342" s="215">
        <f>IF(N342="základní",J342,0)</f>
        <v>0</v>
      </c>
      <c r="BF342" s="215">
        <f>IF(N342="snížená",J342,0)</f>
        <v>0</v>
      </c>
      <c r="BG342" s="215">
        <f>IF(N342="zákl. přenesená",J342,0)</f>
        <v>0</v>
      </c>
      <c r="BH342" s="215">
        <f>IF(N342="sníž. přenesená",J342,0)</f>
        <v>0</v>
      </c>
      <c r="BI342" s="215">
        <f>IF(N342="nulová",J342,0)</f>
        <v>0</v>
      </c>
      <c r="BJ342" s="25" t="s">
        <v>84</v>
      </c>
      <c r="BK342" s="215">
        <f>ROUND(I342*H342,2)</f>
        <v>0</v>
      </c>
      <c r="BL342" s="25" t="s">
        <v>243</v>
      </c>
      <c r="BM342" s="25" t="s">
        <v>482</v>
      </c>
    </row>
    <row r="343" spans="2:65" s="1" customFormat="1" ht="135">
      <c r="B343" s="42"/>
      <c r="C343" s="64"/>
      <c r="D343" s="218" t="s">
        <v>177</v>
      </c>
      <c r="E343" s="64"/>
      <c r="F343" s="238" t="s">
        <v>360</v>
      </c>
      <c r="G343" s="64"/>
      <c r="H343" s="64"/>
      <c r="I343" s="173"/>
      <c r="J343" s="64"/>
      <c r="K343" s="64"/>
      <c r="L343" s="62"/>
      <c r="M343" s="239"/>
      <c r="N343" s="43"/>
      <c r="O343" s="43"/>
      <c r="P343" s="43"/>
      <c r="Q343" s="43"/>
      <c r="R343" s="43"/>
      <c r="S343" s="43"/>
      <c r="T343" s="79"/>
      <c r="AT343" s="25" t="s">
        <v>177</v>
      </c>
      <c r="AU343" s="25" t="s">
        <v>84</v>
      </c>
    </row>
    <row r="344" spans="2:65" s="1" customFormat="1" ht="34.15" customHeight="1">
      <c r="B344" s="42"/>
      <c r="C344" s="204" t="s">
        <v>483</v>
      </c>
      <c r="D344" s="204" t="s">
        <v>142</v>
      </c>
      <c r="E344" s="205" t="s">
        <v>484</v>
      </c>
      <c r="F344" s="206" t="s">
        <v>485</v>
      </c>
      <c r="G344" s="207" t="s">
        <v>315</v>
      </c>
      <c r="H344" s="208">
        <v>2.5779999999999998</v>
      </c>
      <c r="I344" s="209"/>
      <c r="J344" s="210">
        <f>ROUND(I344*H344,2)</f>
        <v>0</v>
      </c>
      <c r="K344" s="206" t="s">
        <v>146</v>
      </c>
      <c r="L344" s="62"/>
      <c r="M344" s="211" t="s">
        <v>21</v>
      </c>
      <c r="N344" s="212" t="s">
        <v>44</v>
      </c>
      <c r="O344" s="43"/>
      <c r="P344" s="213">
        <f>O344*H344</f>
        <v>0</v>
      </c>
      <c r="Q344" s="213">
        <v>0</v>
      </c>
      <c r="R344" s="213">
        <f>Q344*H344</f>
        <v>0</v>
      </c>
      <c r="S344" s="213">
        <v>0</v>
      </c>
      <c r="T344" s="214">
        <f>S344*H344</f>
        <v>0</v>
      </c>
      <c r="AR344" s="25" t="s">
        <v>243</v>
      </c>
      <c r="AT344" s="25" t="s">
        <v>142</v>
      </c>
      <c r="AU344" s="25" t="s">
        <v>84</v>
      </c>
      <c r="AY344" s="25" t="s">
        <v>139</v>
      </c>
      <c r="BE344" s="215">
        <f>IF(N344="základní",J344,0)</f>
        <v>0</v>
      </c>
      <c r="BF344" s="215">
        <f>IF(N344="snížená",J344,0)</f>
        <v>0</v>
      </c>
      <c r="BG344" s="215">
        <f>IF(N344="zákl. přenesená",J344,0)</f>
        <v>0</v>
      </c>
      <c r="BH344" s="215">
        <f>IF(N344="sníž. přenesená",J344,0)</f>
        <v>0</v>
      </c>
      <c r="BI344" s="215">
        <f>IF(N344="nulová",J344,0)</f>
        <v>0</v>
      </c>
      <c r="BJ344" s="25" t="s">
        <v>84</v>
      </c>
      <c r="BK344" s="215">
        <f>ROUND(I344*H344,2)</f>
        <v>0</v>
      </c>
      <c r="BL344" s="25" t="s">
        <v>243</v>
      </c>
      <c r="BM344" s="25" t="s">
        <v>486</v>
      </c>
    </row>
    <row r="345" spans="2:65" s="1" customFormat="1" ht="135">
      <c r="B345" s="42"/>
      <c r="C345" s="64"/>
      <c r="D345" s="218" t="s">
        <v>177</v>
      </c>
      <c r="E345" s="64"/>
      <c r="F345" s="238" t="s">
        <v>360</v>
      </c>
      <c r="G345" s="64"/>
      <c r="H345" s="64"/>
      <c r="I345" s="173"/>
      <c r="J345" s="64"/>
      <c r="K345" s="64"/>
      <c r="L345" s="62"/>
      <c r="M345" s="239"/>
      <c r="N345" s="43"/>
      <c r="O345" s="43"/>
      <c r="P345" s="43"/>
      <c r="Q345" s="43"/>
      <c r="R345" s="43"/>
      <c r="S345" s="43"/>
      <c r="T345" s="79"/>
      <c r="AT345" s="25" t="s">
        <v>177</v>
      </c>
      <c r="AU345" s="25" t="s">
        <v>84</v>
      </c>
    </row>
    <row r="346" spans="2:65" s="11" customFormat="1" ht="29.85" customHeight="1">
      <c r="B346" s="188"/>
      <c r="C346" s="189"/>
      <c r="D346" s="190" t="s">
        <v>71</v>
      </c>
      <c r="E346" s="202" t="s">
        <v>487</v>
      </c>
      <c r="F346" s="202" t="s">
        <v>488</v>
      </c>
      <c r="G346" s="189"/>
      <c r="H346" s="189"/>
      <c r="I346" s="192"/>
      <c r="J346" s="203">
        <f>BK346</f>
        <v>0</v>
      </c>
      <c r="K346" s="189"/>
      <c r="L346" s="194"/>
      <c r="M346" s="195"/>
      <c r="N346" s="196"/>
      <c r="O346" s="196"/>
      <c r="P346" s="197">
        <f>SUM(P347:P365)</f>
        <v>0</v>
      </c>
      <c r="Q346" s="196"/>
      <c r="R346" s="197">
        <f>SUM(R347:R365)</f>
        <v>0.57176024000000003</v>
      </c>
      <c r="S346" s="196"/>
      <c r="T346" s="198">
        <f>SUM(T347:T365)</f>
        <v>0.10163846</v>
      </c>
      <c r="AR346" s="199" t="s">
        <v>84</v>
      </c>
      <c r="AT346" s="200" t="s">
        <v>71</v>
      </c>
      <c r="AU346" s="200" t="s">
        <v>76</v>
      </c>
      <c r="AY346" s="199" t="s">
        <v>139</v>
      </c>
      <c r="BK346" s="201">
        <f>SUM(BK347:BK365)</f>
        <v>0</v>
      </c>
    </row>
    <row r="347" spans="2:65" s="1" customFormat="1" ht="14.45" customHeight="1">
      <c r="B347" s="42"/>
      <c r="C347" s="204" t="s">
        <v>489</v>
      </c>
      <c r="D347" s="204" t="s">
        <v>142</v>
      </c>
      <c r="E347" s="205" t="s">
        <v>490</v>
      </c>
      <c r="F347" s="206" t="s">
        <v>491</v>
      </c>
      <c r="G347" s="207" t="s">
        <v>154</v>
      </c>
      <c r="H347" s="208">
        <v>327.86599999999999</v>
      </c>
      <c r="I347" s="209"/>
      <c r="J347" s="210">
        <f>ROUND(I347*H347,2)</f>
        <v>0</v>
      </c>
      <c r="K347" s="206" t="s">
        <v>146</v>
      </c>
      <c r="L347" s="62"/>
      <c r="M347" s="211" t="s">
        <v>21</v>
      </c>
      <c r="N347" s="212" t="s">
        <v>44</v>
      </c>
      <c r="O347" s="43"/>
      <c r="P347" s="213">
        <f>O347*H347</f>
        <v>0</v>
      </c>
      <c r="Q347" s="213">
        <v>1E-3</v>
      </c>
      <c r="R347" s="213">
        <f>Q347*H347</f>
        <v>0.32786599999999999</v>
      </c>
      <c r="S347" s="213">
        <v>3.1E-4</v>
      </c>
      <c r="T347" s="214">
        <f>S347*H347</f>
        <v>0.10163846</v>
      </c>
      <c r="AR347" s="25" t="s">
        <v>243</v>
      </c>
      <c r="AT347" s="25" t="s">
        <v>142</v>
      </c>
      <c r="AU347" s="25" t="s">
        <v>84</v>
      </c>
      <c r="AY347" s="25" t="s">
        <v>139</v>
      </c>
      <c r="BE347" s="215">
        <f>IF(N347="základní",J347,0)</f>
        <v>0</v>
      </c>
      <c r="BF347" s="215">
        <f>IF(N347="snížená",J347,0)</f>
        <v>0</v>
      </c>
      <c r="BG347" s="215">
        <f>IF(N347="zákl. přenesená",J347,0)</f>
        <v>0</v>
      </c>
      <c r="BH347" s="215">
        <f>IF(N347="sníž. přenesená",J347,0)</f>
        <v>0</v>
      </c>
      <c r="BI347" s="215">
        <f>IF(N347="nulová",J347,0)</f>
        <v>0</v>
      </c>
      <c r="BJ347" s="25" t="s">
        <v>84</v>
      </c>
      <c r="BK347" s="215">
        <f>ROUND(I347*H347,2)</f>
        <v>0</v>
      </c>
      <c r="BL347" s="25" t="s">
        <v>243</v>
      </c>
      <c r="BM347" s="25" t="s">
        <v>492</v>
      </c>
    </row>
    <row r="348" spans="2:65" s="1" customFormat="1" ht="27">
      <c r="B348" s="42"/>
      <c r="C348" s="64"/>
      <c r="D348" s="218" t="s">
        <v>177</v>
      </c>
      <c r="E348" s="64"/>
      <c r="F348" s="238" t="s">
        <v>493</v>
      </c>
      <c r="G348" s="64"/>
      <c r="H348" s="64"/>
      <c r="I348" s="173"/>
      <c r="J348" s="64"/>
      <c r="K348" s="64"/>
      <c r="L348" s="62"/>
      <c r="M348" s="239"/>
      <c r="N348" s="43"/>
      <c r="O348" s="43"/>
      <c r="P348" s="43"/>
      <c r="Q348" s="43"/>
      <c r="R348" s="43"/>
      <c r="S348" s="43"/>
      <c r="T348" s="79"/>
      <c r="AT348" s="25" t="s">
        <v>177</v>
      </c>
      <c r="AU348" s="25" t="s">
        <v>84</v>
      </c>
    </row>
    <row r="349" spans="2:65" s="13" customFormat="1" ht="13.5">
      <c r="B349" s="227"/>
      <c r="C349" s="228"/>
      <c r="D349" s="218" t="s">
        <v>149</v>
      </c>
      <c r="E349" s="229" t="s">
        <v>21</v>
      </c>
      <c r="F349" s="230" t="s">
        <v>494</v>
      </c>
      <c r="G349" s="228"/>
      <c r="H349" s="231">
        <v>133.84800000000001</v>
      </c>
      <c r="I349" s="232"/>
      <c r="J349" s="228"/>
      <c r="K349" s="228"/>
      <c r="L349" s="233"/>
      <c r="M349" s="234"/>
      <c r="N349" s="235"/>
      <c r="O349" s="235"/>
      <c r="P349" s="235"/>
      <c r="Q349" s="235"/>
      <c r="R349" s="235"/>
      <c r="S349" s="235"/>
      <c r="T349" s="236"/>
      <c r="AT349" s="237" t="s">
        <v>149</v>
      </c>
      <c r="AU349" s="237" t="s">
        <v>84</v>
      </c>
      <c r="AV349" s="13" t="s">
        <v>84</v>
      </c>
      <c r="AW349" s="13" t="s">
        <v>35</v>
      </c>
      <c r="AX349" s="13" t="s">
        <v>72</v>
      </c>
      <c r="AY349" s="237" t="s">
        <v>139</v>
      </c>
    </row>
    <row r="350" spans="2:65" s="13" customFormat="1" ht="13.5">
      <c r="B350" s="227"/>
      <c r="C350" s="228"/>
      <c r="D350" s="218" t="s">
        <v>149</v>
      </c>
      <c r="E350" s="229" t="s">
        <v>21</v>
      </c>
      <c r="F350" s="230" t="s">
        <v>495</v>
      </c>
      <c r="G350" s="228"/>
      <c r="H350" s="231">
        <v>194.018</v>
      </c>
      <c r="I350" s="232"/>
      <c r="J350" s="228"/>
      <c r="K350" s="228"/>
      <c r="L350" s="233"/>
      <c r="M350" s="234"/>
      <c r="N350" s="235"/>
      <c r="O350" s="235"/>
      <c r="P350" s="235"/>
      <c r="Q350" s="235"/>
      <c r="R350" s="235"/>
      <c r="S350" s="235"/>
      <c r="T350" s="236"/>
      <c r="AT350" s="237" t="s">
        <v>149</v>
      </c>
      <c r="AU350" s="237" t="s">
        <v>84</v>
      </c>
      <c r="AV350" s="13" t="s">
        <v>84</v>
      </c>
      <c r="AW350" s="13" t="s">
        <v>35</v>
      </c>
      <c r="AX350" s="13" t="s">
        <v>72</v>
      </c>
      <c r="AY350" s="237" t="s">
        <v>139</v>
      </c>
    </row>
    <row r="351" spans="2:65" s="14" customFormat="1" ht="13.5">
      <c r="B351" s="240"/>
      <c r="C351" s="241"/>
      <c r="D351" s="218" t="s">
        <v>149</v>
      </c>
      <c r="E351" s="242" t="s">
        <v>21</v>
      </c>
      <c r="F351" s="243" t="s">
        <v>182</v>
      </c>
      <c r="G351" s="241"/>
      <c r="H351" s="244">
        <v>327.86599999999999</v>
      </c>
      <c r="I351" s="245"/>
      <c r="J351" s="241"/>
      <c r="K351" s="241"/>
      <c r="L351" s="246"/>
      <c r="M351" s="247"/>
      <c r="N351" s="248"/>
      <c r="O351" s="248"/>
      <c r="P351" s="248"/>
      <c r="Q351" s="248"/>
      <c r="R351" s="248"/>
      <c r="S351" s="248"/>
      <c r="T351" s="249"/>
      <c r="AT351" s="250" t="s">
        <v>149</v>
      </c>
      <c r="AU351" s="250" t="s">
        <v>84</v>
      </c>
      <c r="AV351" s="14" t="s">
        <v>147</v>
      </c>
      <c r="AW351" s="14" t="s">
        <v>35</v>
      </c>
      <c r="AX351" s="14" t="s">
        <v>76</v>
      </c>
      <c r="AY351" s="250" t="s">
        <v>139</v>
      </c>
    </row>
    <row r="352" spans="2:65" s="1" customFormat="1" ht="22.9" customHeight="1">
      <c r="B352" s="42"/>
      <c r="C352" s="204" t="s">
        <v>496</v>
      </c>
      <c r="D352" s="204" t="s">
        <v>142</v>
      </c>
      <c r="E352" s="205" t="s">
        <v>497</v>
      </c>
      <c r="F352" s="206" t="s">
        <v>498</v>
      </c>
      <c r="G352" s="207" t="s">
        <v>154</v>
      </c>
      <c r="H352" s="208">
        <v>327.86599999999999</v>
      </c>
      <c r="I352" s="209"/>
      <c r="J352" s="210">
        <f>ROUND(I352*H352,2)</f>
        <v>0</v>
      </c>
      <c r="K352" s="206" t="s">
        <v>146</v>
      </c>
      <c r="L352" s="62"/>
      <c r="M352" s="211" t="s">
        <v>21</v>
      </c>
      <c r="N352" s="212" t="s">
        <v>44</v>
      </c>
      <c r="O352" s="43"/>
      <c r="P352" s="213">
        <f>O352*H352</f>
        <v>0</v>
      </c>
      <c r="Q352" s="213">
        <v>0</v>
      </c>
      <c r="R352" s="213">
        <f>Q352*H352</f>
        <v>0</v>
      </c>
      <c r="S352" s="213">
        <v>0</v>
      </c>
      <c r="T352" s="214">
        <f>S352*H352</f>
        <v>0</v>
      </c>
      <c r="AR352" s="25" t="s">
        <v>243</v>
      </c>
      <c r="AT352" s="25" t="s">
        <v>142</v>
      </c>
      <c r="AU352" s="25" t="s">
        <v>84</v>
      </c>
      <c r="AY352" s="25" t="s">
        <v>139</v>
      </c>
      <c r="BE352" s="215">
        <f>IF(N352="základní",J352,0)</f>
        <v>0</v>
      </c>
      <c r="BF352" s="215">
        <f>IF(N352="snížená",J352,0)</f>
        <v>0</v>
      </c>
      <c r="BG352" s="215">
        <f>IF(N352="zákl. přenesená",J352,0)</f>
        <v>0</v>
      </c>
      <c r="BH352" s="215">
        <f>IF(N352="sníž. přenesená",J352,0)</f>
        <v>0</v>
      </c>
      <c r="BI352" s="215">
        <f>IF(N352="nulová",J352,0)</f>
        <v>0</v>
      </c>
      <c r="BJ352" s="25" t="s">
        <v>84</v>
      </c>
      <c r="BK352" s="215">
        <f>ROUND(I352*H352,2)</f>
        <v>0</v>
      </c>
      <c r="BL352" s="25" t="s">
        <v>243</v>
      </c>
      <c r="BM352" s="25" t="s">
        <v>499</v>
      </c>
    </row>
    <row r="353" spans="2:65" s="13" customFormat="1" ht="13.5">
      <c r="B353" s="227"/>
      <c r="C353" s="228"/>
      <c r="D353" s="218" t="s">
        <v>149</v>
      </c>
      <c r="E353" s="229" t="s">
        <v>21</v>
      </c>
      <c r="F353" s="230" t="s">
        <v>494</v>
      </c>
      <c r="G353" s="228"/>
      <c r="H353" s="231">
        <v>133.84800000000001</v>
      </c>
      <c r="I353" s="232"/>
      <c r="J353" s="228"/>
      <c r="K353" s="228"/>
      <c r="L353" s="233"/>
      <c r="M353" s="234"/>
      <c r="N353" s="235"/>
      <c r="O353" s="235"/>
      <c r="P353" s="235"/>
      <c r="Q353" s="235"/>
      <c r="R353" s="235"/>
      <c r="S353" s="235"/>
      <c r="T353" s="236"/>
      <c r="AT353" s="237" t="s">
        <v>149</v>
      </c>
      <c r="AU353" s="237" t="s">
        <v>84</v>
      </c>
      <c r="AV353" s="13" t="s">
        <v>84</v>
      </c>
      <c r="AW353" s="13" t="s">
        <v>35</v>
      </c>
      <c r="AX353" s="13" t="s">
        <v>72</v>
      </c>
      <c r="AY353" s="237" t="s">
        <v>139</v>
      </c>
    </row>
    <row r="354" spans="2:65" s="13" customFormat="1" ht="13.5">
      <c r="B354" s="227"/>
      <c r="C354" s="228"/>
      <c r="D354" s="218" t="s">
        <v>149</v>
      </c>
      <c r="E354" s="229" t="s">
        <v>21</v>
      </c>
      <c r="F354" s="230" t="s">
        <v>495</v>
      </c>
      <c r="G354" s="228"/>
      <c r="H354" s="231">
        <v>194.018</v>
      </c>
      <c r="I354" s="232"/>
      <c r="J354" s="228"/>
      <c r="K354" s="228"/>
      <c r="L354" s="233"/>
      <c r="M354" s="234"/>
      <c r="N354" s="235"/>
      <c r="O354" s="235"/>
      <c r="P354" s="235"/>
      <c r="Q354" s="235"/>
      <c r="R354" s="235"/>
      <c r="S354" s="235"/>
      <c r="T354" s="236"/>
      <c r="AT354" s="237" t="s">
        <v>149</v>
      </c>
      <c r="AU354" s="237" t="s">
        <v>84</v>
      </c>
      <c r="AV354" s="13" t="s">
        <v>84</v>
      </c>
      <c r="AW354" s="13" t="s">
        <v>35</v>
      </c>
      <c r="AX354" s="13" t="s">
        <v>72</v>
      </c>
      <c r="AY354" s="237" t="s">
        <v>139</v>
      </c>
    </row>
    <row r="355" spans="2:65" s="14" customFormat="1" ht="13.5">
      <c r="B355" s="240"/>
      <c r="C355" s="241"/>
      <c r="D355" s="218" t="s">
        <v>149</v>
      </c>
      <c r="E355" s="242" t="s">
        <v>21</v>
      </c>
      <c r="F355" s="243" t="s">
        <v>182</v>
      </c>
      <c r="G355" s="241"/>
      <c r="H355" s="244">
        <v>327.86599999999999</v>
      </c>
      <c r="I355" s="245"/>
      <c r="J355" s="241"/>
      <c r="K355" s="241"/>
      <c r="L355" s="246"/>
      <c r="M355" s="247"/>
      <c r="N355" s="248"/>
      <c r="O355" s="248"/>
      <c r="P355" s="248"/>
      <c r="Q355" s="248"/>
      <c r="R355" s="248"/>
      <c r="S355" s="248"/>
      <c r="T355" s="249"/>
      <c r="AT355" s="250" t="s">
        <v>149</v>
      </c>
      <c r="AU355" s="250" t="s">
        <v>84</v>
      </c>
      <c r="AV355" s="14" t="s">
        <v>147</v>
      </c>
      <c r="AW355" s="14" t="s">
        <v>35</v>
      </c>
      <c r="AX355" s="14" t="s">
        <v>76</v>
      </c>
      <c r="AY355" s="250" t="s">
        <v>139</v>
      </c>
    </row>
    <row r="356" spans="2:65" s="1" customFormat="1" ht="22.9" customHeight="1">
      <c r="B356" s="42"/>
      <c r="C356" s="204" t="s">
        <v>500</v>
      </c>
      <c r="D356" s="204" t="s">
        <v>142</v>
      </c>
      <c r="E356" s="205" t="s">
        <v>501</v>
      </c>
      <c r="F356" s="206" t="s">
        <v>502</v>
      </c>
      <c r="G356" s="207" t="s">
        <v>154</v>
      </c>
      <c r="H356" s="208">
        <v>501.84</v>
      </c>
      <c r="I356" s="209"/>
      <c r="J356" s="210">
        <f>ROUND(I356*H356,2)</f>
        <v>0</v>
      </c>
      <c r="K356" s="206" t="s">
        <v>146</v>
      </c>
      <c r="L356" s="62"/>
      <c r="M356" s="211" t="s">
        <v>21</v>
      </c>
      <c r="N356" s="212" t="s">
        <v>44</v>
      </c>
      <c r="O356" s="43"/>
      <c r="P356" s="213">
        <f>O356*H356</f>
        <v>0</v>
      </c>
      <c r="Q356" s="213">
        <v>2.0000000000000001E-4</v>
      </c>
      <c r="R356" s="213">
        <f>Q356*H356</f>
        <v>0.100368</v>
      </c>
      <c r="S356" s="213">
        <v>0</v>
      </c>
      <c r="T356" s="214">
        <f>S356*H356</f>
        <v>0</v>
      </c>
      <c r="AR356" s="25" t="s">
        <v>243</v>
      </c>
      <c r="AT356" s="25" t="s">
        <v>142</v>
      </c>
      <c r="AU356" s="25" t="s">
        <v>84</v>
      </c>
      <c r="AY356" s="25" t="s">
        <v>139</v>
      </c>
      <c r="BE356" s="215">
        <f>IF(N356="základní",J356,0)</f>
        <v>0</v>
      </c>
      <c r="BF356" s="215">
        <f>IF(N356="snížená",J356,0)</f>
        <v>0</v>
      </c>
      <c r="BG356" s="215">
        <f>IF(N356="zákl. přenesená",J356,0)</f>
        <v>0</v>
      </c>
      <c r="BH356" s="215">
        <f>IF(N356="sníž. přenesená",J356,0)</f>
        <v>0</v>
      </c>
      <c r="BI356" s="215">
        <f>IF(N356="nulová",J356,0)</f>
        <v>0</v>
      </c>
      <c r="BJ356" s="25" t="s">
        <v>84</v>
      </c>
      <c r="BK356" s="215">
        <f>ROUND(I356*H356,2)</f>
        <v>0</v>
      </c>
      <c r="BL356" s="25" t="s">
        <v>243</v>
      </c>
      <c r="BM356" s="25" t="s">
        <v>503</v>
      </c>
    </row>
    <row r="357" spans="2:65" s="1" customFormat="1" ht="34.15" customHeight="1">
      <c r="B357" s="42"/>
      <c r="C357" s="204" t="s">
        <v>504</v>
      </c>
      <c r="D357" s="204" t="s">
        <v>142</v>
      </c>
      <c r="E357" s="205" t="s">
        <v>505</v>
      </c>
      <c r="F357" s="206" t="s">
        <v>506</v>
      </c>
      <c r="G357" s="207" t="s">
        <v>154</v>
      </c>
      <c r="H357" s="208">
        <v>501.84</v>
      </c>
      <c r="I357" s="209"/>
      <c r="J357" s="210">
        <f>ROUND(I357*H357,2)</f>
        <v>0</v>
      </c>
      <c r="K357" s="206" t="s">
        <v>146</v>
      </c>
      <c r="L357" s="62"/>
      <c r="M357" s="211" t="s">
        <v>21</v>
      </c>
      <c r="N357" s="212" t="s">
        <v>44</v>
      </c>
      <c r="O357" s="43"/>
      <c r="P357" s="213">
        <f>O357*H357</f>
        <v>0</v>
      </c>
      <c r="Q357" s="213">
        <v>2.8600000000000001E-4</v>
      </c>
      <c r="R357" s="213">
        <f>Q357*H357</f>
        <v>0.14352624</v>
      </c>
      <c r="S357" s="213">
        <v>0</v>
      </c>
      <c r="T357" s="214">
        <f>S357*H357</f>
        <v>0</v>
      </c>
      <c r="AR357" s="25" t="s">
        <v>243</v>
      </c>
      <c r="AT357" s="25" t="s">
        <v>142</v>
      </c>
      <c r="AU357" s="25" t="s">
        <v>84</v>
      </c>
      <c r="AY357" s="25" t="s">
        <v>139</v>
      </c>
      <c r="BE357" s="215">
        <f>IF(N357="základní",J357,0)</f>
        <v>0</v>
      </c>
      <c r="BF357" s="215">
        <f>IF(N357="snížená",J357,0)</f>
        <v>0</v>
      </c>
      <c r="BG357" s="215">
        <f>IF(N357="zákl. přenesená",J357,0)</f>
        <v>0</v>
      </c>
      <c r="BH357" s="215">
        <f>IF(N357="sníž. přenesená",J357,0)</f>
        <v>0</v>
      </c>
      <c r="BI357" s="215">
        <f>IF(N357="nulová",J357,0)</f>
        <v>0</v>
      </c>
      <c r="BJ357" s="25" t="s">
        <v>84</v>
      </c>
      <c r="BK357" s="215">
        <f>ROUND(I357*H357,2)</f>
        <v>0</v>
      </c>
      <c r="BL357" s="25" t="s">
        <v>243</v>
      </c>
      <c r="BM357" s="25" t="s">
        <v>507</v>
      </c>
    </row>
    <row r="358" spans="2:65" s="12" customFormat="1" ht="13.5">
      <c r="B358" s="216"/>
      <c r="C358" s="217"/>
      <c r="D358" s="218" t="s">
        <v>149</v>
      </c>
      <c r="E358" s="219" t="s">
        <v>21</v>
      </c>
      <c r="F358" s="220" t="s">
        <v>150</v>
      </c>
      <c r="G358" s="217"/>
      <c r="H358" s="219" t="s">
        <v>21</v>
      </c>
      <c r="I358" s="221"/>
      <c r="J358" s="217"/>
      <c r="K358" s="217"/>
      <c r="L358" s="222"/>
      <c r="M358" s="223"/>
      <c r="N358" s="224"/>
      <c r="O358" s="224"/>
      <c r="P358" s="224"/>
      <c r="Q358" s="224"/>
      <c r="R358" s="224"/>
      <c r="S358" s="224"/>
      <c r="T358" s="225"/>
      <c r="AT358" s="226" t="s">
        <v>149</v>
      </c>
      <c r="AU358" s="226" t="s">
        <v>84</v>
      </c>
      <c r="AV358" s="12" t="s">
        <v>76</v>
      </c>
      <c r="AW358" s="12" t="s">
        <v>35</v>
      </c>
      <c r="AX358" s="12" t="s">
        <v>72</v>
      </c>
      <c r="AY358" s="226" t="s">
        <v>139</v>
      </c>
    </row>
    <row r="359" spans="2:65" s="13" customFormat="1" ht="13.5">
      <c r="B359" s="227"/>
      <c r="C359" s="228"/>
      <c r="D359" s="218" t="s">
        <v>149</v>
      </c>
      <c r="E359" s="229" t="s">
        <v>21</v>
      </c>
      <c r="F359" s="230" t="s">
        <v>508</v>
      </c>
      <c r="G359" s="228"/>
      <c r="H359" s="231">
        <v>148.72</v>
      </c>
      <c r="I359" s="232"/>
      <c r="J359" s="228"/>
      <c r="K359" s="228"/>
      <c r="L359" s="233"/>
      <c r="M359" s="234"/>
      <c r="N359" s="235"/>
      <c r="O359" s="235"/>
      <c r="P359" s="235"/>
      <c r="Q359" s="235"/>
      <c r="R359" s="235"/>
      <c r="S359" s="235"/>
      <c r="T359" s="236"/>
      <c r="AT359" s="237" t="s">
        <v>149</v>
      </c>
      <c r="AU359" s="237" t="s">
        <v>84</v>
      </c>
      <c r="AV359" s="13" t="s">
        <v>84</v>
      </c>
      <c r="AW359" s="13" t="s">
        <v>35</v>
      </c>
      <c r="AX359" s="13" t="s">
        <v>72</v>
      </c>
      <c r="AY359" s="237" t="s">
        <v>139</v>
      </c>
    </row>
    <row r="360" spans="2:65" s="13" customFormat="1" ht="13.5">
      <c r="B360" s="227"/>
      <c r="C360" s="228"/>
      <c r="D360" s="218" t="s">
        <v>149</v>
      </c>
      <c r="E360" s="229" t="s">
        <v>21</v>
      </c>
      <c r="F360" s="230" t="s">
        <v>205</v>
      </c>
      <c r="G360" s="228"/>
      <c r="H360" s="231">
        <v>36.799999999999997</v>
      </c>
      <c r="I360" s="232"/>
      <c r="J360" s="228"/>
      <c r="K360" s="228"/>
      <c r="L360" s="233"/>
      <c r="M360" s="234"/>
      <c r="N360" s="235"/>
      <c r="O360" s="235"/>
      <c r="P360" s="235"/>
      <c r="Q360" s="235"/>
      <c r="R360" s="235"/>
      <c r="S360" s="235"/>
      <c r="T360" s="236"/>
      <c r="AT360" s="237" t="s">
        <v>149</v>
      </c>
      <c r="AU360" s="237" t="s">
        <v>84</v>
      </c>
      <c r="AV360" s="13" t="s">
        <v>84</v>
      </c>
      <c r="AW360" s="13" t="s">
        <v>35</v>
      </c>
      <c r="AX360" s="13" t="s">
        <v>72</v>
      </c>
      <c r="AY360" s="237" t="s">
        <v>139</v>
      </c>
    </row>
    <row r="361" spans="2:65" s="13" customFormat="1" ht="13.5">
      <c r="B361" s="227"/>
      <c r="C361" s="228"/>
      <c r="D361" s="218" t="s">
        <v>149</v>
      </c>
      <c r="E361" s="229" t="s">
        <v>21</v>
      </c>
      <c r="F361" s="230" t="s">
        <v>206</v>
      </c>
      <c r="G361" s="228"/>
      <c r="H361" s="231">
        <v>6.48</v>
      </c>
      <c r="I361" s="232"/>
      <c r="J361" s="228"/>
      <c r="K361" s="228"/>
      <c r="L361" s="233"/>
      <c r="M361" s="234"/>
      <c r="N361" s="235"/>
      <c r="O361" s="235"/>
      <c r="P361" s="235"/>
      <c r="Q361" s="235"/>
      <c r="R361" s="235"/>
      <c r="S361" s="235"/>
      <c r="T361" s="236"/>
      <c r="AT361" s="237" t="s">
        <v>149</v>
      </c>
      <c r="AU361" s="237" t="s">
        <v>84</v>
      </c>
      <c r="AV361" s="13" t="s">
        <v>84</v>
      </c>
      <c r="AW361" s="13" t="s">
        <v>35</v>
      </c>
      <c r="AX361" s="13" t="s">
        <v>72</v>
      </c>
      <c r="AY361" s="237" t="s">
        <v>139</v>
      </c>
    </row>
    <row r="362" spans="2:65" s="13" customFormat="1" ht="13.5">
      <c r="B362" s="227"/>
      <c r="C362" s="228"/>
      <c r="D362" s="218" t="s">
        <v>149</v>
      </c>
      <c r="E362" s="229" t="s">
        <v>21</v>
      </c>
      <c r="F362" s="230" t="s">
        <v>207</v>
      </c>
      <c r="G362" s="228"/>
      <c r="H362" s="231">
        <v>151</v>
      </c>
      <c r="I362" s="232"/>
      <c r="J362" s="228"/>
      <c r="K362" s="228"/>
      <c r="L362" s="233"/>
      <c r="M362" s="234"/>
      <c r="N362" s="235"/>
      <c r="O362" s="235"/>
      <c r="P362" s="235"/>
      <c r="Q362" s="235"/>
      <c r="R362" s="235"/>
      <c r="S362" s="235"/>
      <c r="T362" s="236"/>
      <c r="AT362" s="237" t="s">
        <v>149</v>
      </c>
      <c r="AU362" s="237" t="s">
        <v>84</v>
      </c>
      <c r="AV362" s="13" t="s">
        <v>84</v>
      </c>
      <c r="AW362" s="13" t="s">
        <v>35</v>
      </c>
      <c r="AX362" s="13" t="s">
        <v>72</v>
      </c>
      <c r="AY362" s="237" t="s">
        <v>139</v>
      </c>
    </row>
    <row r="363" spans="2:65" s="13" customFormat="1" ht="13.5">
      <c r="B363" s="227"/>
      <c r="C363" s="228"/>
      <c r="D363" s="218" t="s">
        <v>149</v>
      </c>
      <c r="E363" s="229" t="s">
        <v>21</v>
      </c>
      <c r="F363" s="230" t="s">
        <v>208</v>
      </c>
      <c r="G363" s="228"/>
      <c r="H363" s="231">
        <v>149</v>
      </c>
      <c r="I363" s="232"/>
      <c r="J363" s="228"/>
      <c r="K363" s="228"/>
      <c r="L363" s="233"/>
      <c r="M363" s="234"/>
      <c r="N363" s="235"/>
      <c r="O363" s="235"/>
      <c r="P363" s="235"/>
      <c r="Q363" s="235"/>
      <c r="R363" s="235"/>
      <c r="S363" s="235"/>
      <c r="T363" s="236"/>
      <c r="AT363" s="237" t="s">
        <v>149</v>
      </c>
      <c r="AU363" s="237" t="s">
        <v>84</v>
      </c>
      <c r="AV363" s="13" t="s">
        <v>84</v>
      </c>
      <c r="AW363" s="13" t="s">
        <v>35</v>
      </c>
      <c r="AX363" s="13" t="s">
        <v>72</v>
      </c>
      <c r="AY363" s="237" t="s">
        <v>139</v>
      </c>
    </row>
    <row r="364" spans="2:65" s="13" customFormat="1" ht="13.5">
      <c r="B364" s="227"/>
      <c r="C364" s="228"/>
      <c r="D364" s="218" t="s">
        <v>149</v>
      </c>
      <c r="E364" s="229" t="s">
        <v>21</v>
      </c>
      <c r="F364" s="230" t="s">
        <v>213</v>
      </c>
      <c r="G364" s="228"/>
      <c r="H364" s="231">
        <v>9.84</v>
      </c>
      <c r="I364" s="232"/>
      <c r="J364" s="228"/>
      <c r="K364" s="228"/>
      <c r="L364" s="233"/>
      <c r="M364" s="234"/>
      <c r="N364" s="235"/>
      <c r="O364" s="235"/>
      <c r="P364" s="235"/>
      <c r="Q364" s="235"/>
      <c r="R364" s="235"/>
      <c r="S364" s="235"/>
      <c r="T364" s="236"/>
      <c r="AT364" s="237" t="s">
        <v>149</v>
      </c>
      <c r="AU364" s="237" t="s">
        <v>84</v>
      </c>
      <c r="AV364" s="13" t="s">
        <v>84</v>
      </c>
      <c r="AW364" s="13" t="s">
        <v>35</v>
      </c>
      <c r="AX364" s="13" t="s">
        <v>72</v>
      </c>
      <c r="AY364" s="237" t="s">
        <v>139</v>
      </c>
    </row>
    <row r="365" spans="2:65" s="14" customFormat="1" ht="13.5">
      <c r="B365" s="240"/>
      <c r="C365" s="241"/>
      <c r="D365" s="218" t="s">
        <v>149</v>
      </c>
      <c r="E365" s="242" t="s">
        <v>21</v>
      </c>
      <c r="F365" s="243" t="s">
        <v>182</v>
      </c>
      <c r="G365" s="241"/>
      <c r="H365" s="244">
        <v>501.84</v>
      </c>
      <c r="I365" s="245"/>
      <c r="J365" s="241"/>
      <c r="K365" s="241"/>
      <c r="L365" s="246"/>
      <c r="M365" s="272"/>
      <c r="N365" s="273"/>
      <c r="O365" s="273"/>
      <c r="P365" s="273"/>
      <c r="Q365" s="273"/>
      <c r="R365" s="273"/>
      <c r="S365" s="273"/>
      <c r="T365" s="274"/>
      <c r="AT365" s="250" t="s">
        <v>149</v>
      </c>
      <c r="AU365" s="250" t="s">
        <v>84</v>
      </c>
      <c r="AV365" s="14" t="s">
        <v>147</v>
      </c>
      <c r="AW365" s="14" t="s">
        <v>35</v>
      </c>
      <c r="AX365" s="14" t="s">
        <v>76</v>
      </c>
      <c r="AY365" s="250" t="s">
        <v>139</v>
      </c>
    </row>
    <row r="366" spans="2:65" s="1" customFormat="1" ht="6.95" customHeight="1">
      <c r="B366" s="57"/>
      <c r="C366" s="58"/>
      <c r="D366" s="58"/>
      <c r="E366" s="58"/>
      <c r="F366" s="58"/>
      <c r="G366" s="58"/>
      <c r="H366" s="58"/>
      <c r="I366" s="149"/>
      <c r="J366" s="58"/>
      <c r="K366" s="58"/>
      <c r="L366" s="62"/>
    </row>
  </sheetData>
  <sheetProtection algorithmName="SHA-512" hashValue="7Oe703hiYfSJkbfLjZjsb23zjhf3Si5lWa/WeMsgSlxh4IdtWIPrsqkel6jSJ5i5K8lUxoyd0fC7XoLsNTf7bg==" saltValue="xxKXGwl7KMb7IGgrlsP9aLu8Ew9IDhpI/fk9Q5YSHu69w7uqNOgVKQh9iPQuNHTXYWXaLlqfBOiMtc1AfZsSGw==" spinCount="100000" sheet="1" objects="1" scenarios="1" formatColumns="0" formatRows="0" autoFilter="0"/>
  <autoFilter ref="C97:K365"/>
  <mergeCells count="13">
    <mergeCell ref="E90:H90"/>
    <mergeCell ref="G1:H1"/>
    <mergeCell ref="L2:V2"/>
    <mergeCell ref="E49:H49"/>
    <mergeCell ref="E51:H51"/>
    <mergeCell ref="J55:J56"/>
    <mergeCell ref="E86:H86"/>
    <mergeCell ref="E88:H88"/>
    <mergeCell ref="E7:H7"/>
    <mergeCell ref="E9:H9"/>
    <mergeCell ref="E11:H11"/>
    <mergeCell ref="E26:H26"/>
    <mergeCell ref="E47:H47"/>
  </mergeCells>
  <hyperlinks>
    <hyperlink ref="F1:G1" location="C2" display="1) Krycí list soupisu"/>
    <hyperlink ref="G1:H1" location="C58" display="2) Rekapitulace"/>
    <hyperlink ref="J1" location="C9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R97"/>
  <sheetViews>
    <sheetView showGridLines="0" workbookViewId="0">
      <pane ySplit="1" topLeftCell="A2" activePane="bottomLeft" state="frozen"/>
      <selection pane="bottomLeft"/>
    </sheetView>
  </sheetViews>
  <sheetFormatPr defaultRowHeight="1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121"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22"/>
      <c r="B1" s="122"/>
      <c r="C1" s="122"/>
      <c r="D1" s="123" t="s">
        <v>1</v>
      </c>
      <c r="E1" s="122"/>
      <c r="F1" s="124" t="s">
        <v>92</v>
      </c>
      <c r="G1" s="407" t="s">
        <v>93</v>
      </c>
      <c r="H1" s="407"/>
      <c r="I1" s="125"/>
      <c r="J1" s="124" t="s">
        <v>94</v>
      </c>
      <c r="K1" s="123" t="s">
        <v>95</v>
      </c>
      <c r="L1" s="124" t="s">
        <v>96</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398"/>
      <c r="M2" s="398"/>
      <c r="N2" s="398"/>
      <c r="O2" s="398"/>
      <c r="P2" s="398"/>
      <c r="Q2" s="398"/>
      <c r="R2" s="398"/>
      <c r="S2" s="398"/>
      <c r="T2" s="398"/>
      <c r="U2" s="398"/>
      <c r="V2" s="398"/>
      <c r="AT2" s="25" t="s">
        <v>91</v>
      </c>
    </row>
    <row r="3" spans="1:70" ht="6.95" customHeight="1">
      <c r="B3" s="26"/>
      <c r="C3" s="27"/>
      <c r="D3" s="27"/>
      <c r="E3" s="27"/>
      <c r="F3" s="27"/>
      <c r="G3" s="27"/>
      <c r="H3" s="27"/>
      <c r="I3" s="126"/>
      <c r="J3" s="27"/>
      <c r="K3" s="28"/>
      <c r="AT3" s="25" t="s">
        <v>76</v>
      </c>
    </row>
    <row r="4" spans="1:70" ht="36.950000000000003" customHeight="1">
      <c r="B4" s="29"/>
      <c r="C4" s="30"/>
      <c r="D4" s="31" t="s">
        <v>97</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14.45" customHeight="1">
      <c r="B7" s="29"/>
      <c r="C7" s="30"/>
      <c r="D7" s="30"/>
      <c r="E7" s="399" t="str">
        <f>'Rekapitulace stavby'!K6</f>
        <v>Změna vytápění bytů na plyn.etážové topení, vč. výměny rozvodů, vodoinstalace a zař.předmětů, Abramovova 14. O-Zábřeh</v>
      </c>
      <c r="F7" s="400"/>
      <c r="G7" s="400"/>
      <c r="H7" s="400"/>
      <c r="I7" s="127"/>
      <c r="J7" s="30"/>
      <c r="K7" s="32"/>
    </row>
    <row r="8" spans="1:70">
      <c r="B8" s="29"/>
      <c r="C8" s="30"/>
      <c r="D8" s="38" t="s">
        <v>98</v>
      </c>
      <c r="E8" s="30"/>
      <c r="F8" s="30"/>
      <c r="G8" s="30"/>
      <c r="H8" s="30"/>
      <c r="I8" s="127"/>
      <c r="J8" s="30"/>
      <c r="K8" s="32"/>
    </row>
    <row r="9" spans="1:70" s="1" customFormat="1" ht="14.45" customHeight="1">
      <c r="B9" s="42"/>
      <c r="C9" s="43"/>
      <c r="D9" s="43"/>
      <c r="E9" s="399" t="s">
        <v>509</v>
      </c>
      <c r="F9" s="401"/>
      <c r="G9" s="401"/>
      <c r="H9" s="401"/>
      <c r="I9" s="128"/>
      <c r="J9" s="43"/>
      <c r="K9" s="46"/>
    </row>
    <row r="10" spans="1:70" s="1" customFormat="1">
      <c r="B10" s="42"/>
      <c r="C10" s="43"/>
      <c r="D10" s="38" t="s">
        <v>100</v>
      </c>
      <c r="E10" s="43"/>
      <c r="F10" s="43"/>
      <c r="G10" s="43"/>
      <c r="H10" s="43"/>
      <c r="I10" s="128"/>
      <c r="J10" s="43"/>
      <c r="K10" s="46"/>
    </row>
    <row r="11" spans="1:70" s="1" customFormat="1" ht="36.950000000000003" customHeight="1">
      <c r="B11" s="42"/>
      <c r="C11" s="43"/>
      <c r="D11" s="43"/>
      <c r="E11" s="402" t="s">
        <v>510</v>
      </c>
      <c r="F11" s="401"/>
      <c r="G11" s="401"/>
      <c r="H11" s="401"/>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21</v>
      </c>
      <c r="K13" s="46"/>
    </row>
    <row r="14" spans="1:70" s="1" customFormat="1" ht="14.45" customHeight="1">
      <c r="B14" s="42"/>
      <c r="C14" s="43"/>
      <c r="D14" s="38" t="s">
        <v>23</v>
      </c>
      <c r="E14" s="43"/>
      <c r="F14" s="36" t="s">
        <v>24</v>
      </c>
      <c r="G14" s="43"/>
      <c r="H14" s="43"/>
      <c r="I14" s="129" t="s">
        <v>25</v>
      </c>
      <c r="J14" s="130" t="str">
        <f>'Rekapitulace stavby'!AN8</f>
        <v>7. 8. 2017</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27</v>
      </c>
      <c r="E16" s="43"/>
      <c r="F16" s="43"/>
      <c r="G16" s="43"/>
      <c r="H16" s="43"/>
      <c r="I16" s="129" t="s">
        <v>28</v>
      </c>
      <c r="J16" s="36" t="s">
        <v>21</v>
      </c>
      <c r="K16" s="46"/>
    </row>
    <row r="17" spans="2:11" s="1" customFormat="1" ht="18" customHeight="1">
      <c r="B17" s="42"/>
      <c r="C17" s="43"/>
      <c r="D17" s="43"/>
      <c r="E17" s="36" t="s">
        <v>29</v>
      </c>
      <c r="F17" s="43"/>
      <c r="G17" s="43"/>
      <c r="H17" s="43"/>
      <c r="I17" s="129" t="s">
        <v>30</v>
      </c>
      <c r="J17" s="36" t="s">
        <v>21</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31</v>
      </c>
      <c r="E19" s="43"/>
      <c r="F19" s="43"/>
      <c r="G19" s="43"/>
      <c r="H19" s="43"/>
      <c r="I19" s="129"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33</v>
      </c>
      <c r="E22" s="43"/>
      <c r="F22" s="43"/>
      <c r="G22" s="43"/>
      <c r="H22" s="43"/>
      <c r="I22" s="129" t="s">
        <v>28</v>
      </c>
      <c r="J22" s="36" t="s">
        <v>21</v>
      </c>
      <c r="K22" s="46"/>
    </row>
    <row r="23" spans="2:11" s="1" customFormat="1" ht="18" customHeight="1">
      <c r="B23" s="42"/>
      <c r="C23" s="43"/>
      <c r="D23" s="43"/>
      <c r="E23" s="36" t="s">
        <v>34</v>
      </c>
      <c r="F23" s="43"/>
      <c r="G23" s="43"/>
      <c r="H23" s="43"/>
      <c r="I23" s="129" t="s">
        <v>30</v>
      </c>
      <c r="J23" s="36" t="s">
        <v>21</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36</v>
      </c>
      <c r="E25" s="43"/>
      <c r="F25" s="43"/>
      <c r="G25" s="43"/>
      <c r="H25" s="43"/>
      <c r="I25" s="128"/>
      <c r="J25" s="43"/>
      <c r="K25" s="46"/>
    </row>
    <row r="26" spans="2:11" s="7" customFormat="1" ht="14.45" customHeight="1">
      <c r="B26" s="131"/>
      <c r="C26" s="132"/>
      <c r="D26" s="132"/>
      <c r="E26" s="364" t="s">
        <v>21</v>
      </c>
      <c r="F26" s="364"/>
      <c r="G26" s="364"/>
      <c r="H26" s="364"/>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38</v>
      </c>
      <c r="E29" s="43"/>
      <c r="F29" s="43"/>
      <c r="G29" s="43"/>
      <c r="H29" s="43"/>
      <c r="I29" s="128"/>
      <c r="J29" s="138">
        <f>ROUND(J87,2)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40</v>
      </c>
      <c r="G31" s="43"/>
      <c r="H31" s="43"/>
      <c r="I31" s="139" t="s">
        <v>39</v>
      </c>
      <c r="J31" s="47" t="s">
        <v>41</v>
      </c>
      <c r="K31" s="46"/>
    </row>
    <row r="32" spans="2:11" s="1" customFormat="1" ht="14.45" customHeight="1">
      <c r="B32" s="42"/>
      <c r="C32" s="43"/>
      <c r="D32" s="50" t="s">
        <v>42</v>
      </c>
      <c r="E32" s="50" t="s">
        <v>43</v>
      </c>
      <c r="F32" s="140">
        <f>ROUND(SUM(BE87:BE96), 2)</f>
        <v>0</v>
      </c>
      <c r="G32" s="43"/>
      <c r="H32" s="43"/>
      <c r="I32" s="141">
        <v>0.21</v>
      </c>
      <c r="J32" s="140">
        <f>ROUND(ROUND((SUM(BE87:BE96)), 2)*I32, 2)</f>
        <v>0</v>
      </c>
      <c r="K32" s="46"/>
    </row>
    <row r="33" spans="2:11" s="1" customFormat="1" ht="14.45" customHeight="1">
      <c r="B33" s="42"/>
      <c r="C33" s="43"/>
      <c r="D33" s="43"/>
      <c r="E33" s="50" t="s">
        <v>44</v>
      </c>
      <c r="F33" s="140">
        <f>ROUND(SUM(BF87:BF96), 2)</f>
        <v>0</v>
      </c>
      <c r="G33" s="43"/>
      <c r="H33" s="43"/>
      <c r="I33" s="141">
        <v>0.15</v>
      </c>
      <c r="J33" s="140">
        <f>ROUND(ROUND((SUM(BF87:BF96)), 2)*I33, 2)</f>
        <v>0</v>
      </c>
      <c r="K33" s="46"/>
    </row>
    <row r="34" spans="2:11" s="1" customFormat="1" ht="14.45" hidden="1" customHeight="1">
      <c r="B34" s="42"/>
      <c r="C34" s="43"/>
      <c r="D34" s="43"/>
      <c r="E34" s="50" t="s">
        <v>45</v>
      </c>
      <c r="F34" s="140">
        <f>ROUND(SUM(BG87:BG96), 2)</f>
        <v>0</v>
      </c>
      <c r="G34" s="43"/>
      <c r="H34" s="43"/>
      <c r="I34" s="141">
        <v>0.21</v>
      </c>
      <c r="J34" s="140">
        <v>0</v>
      </c>
      <c r="K34" s="46"/>
    </row>
    <row r="35" spans="2:11" s="1" customFormat="1" ht="14.45" hidden="1" customHeight="1">
      <c r="B35" s="42"/>
      <c r="C35" s="43"/>
      <c r="D35" s="43"/>
      <c r="E35" s="50" t="s">
        <v>46</v>
      </c>
      <c r="F35" s="140">
        <f>ROUND(SUM(BH87:BH96), 2)</f>
        <v>0</v>
      </c>
      <c r="G35" s="43"/>
      <c r="H35" s="43"/>
      <c r="I35" s="141">
        <v>0.15</v>
      </c>
      <c r="J35" s="140">
        <v>0</v>
      </c>
      <c r="K35" s="46"/>
    </row>
    <row r="36" spans="2:11" s="1" customFormat="1" ht="14.45" hidden="1" customHeight="1">
      <c r="B36" s="42"/>
      <c r="C36" s="43"/>
      <c r="D36" s="43"/>
      <c r="E36" s="50" t="s">
        <v>47</v>
      </c>
      <c r="F36" s="140">
        <f>ROUND(SUM(BI87:BI96),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48</v>
      </c>
      <c r="E38" s="80"/>
      <c r="F38" s="80"/>
      <c r="G38" s="144" t="s">
        <v>49</v>
      </c>
      <c r="H38" s="145" t="s">
        <v>50</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102</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14.45" customHeight="1">
      <c r="B47" s="42"/>
      <c r="C47" s="43"/>
      <c r="D47" s="43"/>
      <c r="E47" s="399" t="str">
        <f>E7</f>
        <v>Změna vytápění bytů na plyn.etážové topení, vč. výměny rozvodů, vodoinstalace a zař.předmětů, Abramovova 14. O-Zábřeh</v>
      </c>
      <c r="F47" s="400"/>
      <c r="G47" s="400"/>
      <c r="H47" s="400"/>
      <c r="I47" s="128"/>
      <c r="J47" s="43"/>
      <c r="K47" s="46"/>
    </row>
    <row r="48" spans="2:11">
      <c r="B48" s="29"/>
      <c r="C48" s="38" t="s">
        <v>98</v>
      </c>
      <c r="D48" s="30"/>
      <c r="E48" s="30"/>
      <c r="F48" s="30"/>
      <c r="G48" s="30"/>
      <c r="H48" s="30"/>
      <c r="I48" s="127"/>
      <c r="J48" s="30"/>
      <c r="K48" s="32"/>
    </row>
    <row r="49" spans="2:47" s="1" customFormat="1" ht="14.45" customHeight="1">
      <c r="B49" s="42"/>
      <c r="C49" s="43"/>
      <c r="D49" s="43"/>
      <c r="E49" s="399" t="s">
        <v>509</v>
      </c>
      <c r="F49" s="401"/>
      <c r="G49" s="401"/>
      <c r="H49" s="401"/>
      <c r="I49" s="128"/>
      <c r="J49" s="43"/>
      <c r="K49" s="46"/>
    </row>
    <row r="50" spans="2:47" s="1" customFormat="1" ht="14.45" customHeight="1">
      <c r="B50" s="42"/>
      <c r="C50" s="38" t="s">
        <v>100</v>
      </c>
      <c r="D50" s="43"/>
      <c r="E50" s="43"/>
      <c r="F50" s="43"/>
      <c r="G50" s="43"/>
      <c r="H50" s="43"/>
      <c r="I50" s="128"/>
      <c r="J50" s="43"/>
      <c r="K50" s="46"/>
    </row>
    <row r="51" spans="2:47" s="1" customFormat="1" ht="16.149999999999999" customHeight="1">
      <c r="B51" s="42"/>
      <c r="C51" s="43"/>
      <c r="D51" s="43"/>
      <c r="E51" s="402" t="str">
        <f>E11</f>
        <v xml:space="preserve">2.1 - Soupis prací - Vedlejší a ostatní náklady </v>
      </c>
      <c r="F51" s="401"/>
      <c r="G51" s="401"/>
      <c r="H51" s="401"/>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23</v>
      </c>
      <c r="D53" s="43"/>
      <c r="E53" s="43"/>
      <c r="F53" s="36" t="str">
        <f>F14</f>
        <v xml:space="preserve"> </v>
      </c>
      <c r="G53" s="43"/>
      <c r="H53" s="43"/>
      <c r="I53" s="129" t="s">
        <v>25</v>
      </c>
      <c r="J53" s="130" t="str">
        <f>IF(J14="","",J14)</f>
        <v>7. 8. 2017</v>
      </c>
      <c r="K53" s="46"/>
    </row>
    <row r="54" spans="2:47" s="1" customFormat="1" ht="6.95" customHeight="1">
      <c r="B54" s="42"/>
      <c r="C54" s="43"/>
      <c r="D54" s="43"/>
      <c r="E54" s="43"/>
      <c r="F54" s="43"/>
      <c r="G54" s="43"/>
      <c r="H54" s="43"/>
      <c r="I54" s="128"/>
      <c r="J54" s="43"/>
      <c r="K54" s="46"/>
    </row>
    <row r="55" spans="2:47" s="1" customFormat="1">
      <c r="B55" s="42"/>
      <c r="C55" s="38" t="s">
        <v>27</v>
      </c>
      <c r="D55" s="43"/>
      <c r="E55" s="43"/>
      <c r="F55" s="36" t="str">
        <f>E17</f>
        <v xml:space="preserve">Statutární město Ostrava, MO Ostrava Jih </v>
      </c>
      <c r="G55" s="43"/>
      <c r="H55" s="43"/>
      <c r="I55" s="129" t="s">
        <v>33</v>
      </c>
      <c r="J55" s="364" t="str">
        <f>E23</f>
        <v>idea ateliér spol. s r.o.</v>
      </c>
      <c r="K55" s="46"/>
    </row>
    <row r="56" spans="2:47" s="1" customFormat="1" ht="14.45" customHeight="1">
      <c r="B56" s="42"/>
      <c r="C56" s="38" t="s">
        <v>31</v>
      </c>
      <c r="D56" s="43"/>
      <c r="E56" s="43"/>
      <c r="F56" s="36" t="str">
        <f>IF(E20="","",E20)</f>
        <v/>
      </c>
      <c r="G56" s="43"/>
      <c r="H56" s="43"/>
      <c r="I56" s="128"/>
      <c r="J56" s="403"/>
      <c r="K56" s="46"/>
    </row>
    <row r="57" spans="2:47" s="1" customFormat="1" ht="10.35" customHeight="1">
      <c r="B57" s="42"/>
      <c r="C57" s="43"/>
      <c r="D57" s="43"/>
      <c r="E57" s="43"/>
      <c r="F57" s="43"/>
      <c r="G57" s="43"/>
      <c r="H57" s="43"/>
      <c r="I57" s="128"/>
      <c r="J57" s="43"/>
      <c r="K57" s="46"/>
    </row>
    <row r="58" spans="2:47" s="1" customFormat="1" ht="29.25" customHeight="1">
      <c r="B58" s="42"/>
      <c r="C58" s="154" t="s">
        <v>103</v>
      </c>
      <c r="D58" s="142"/>
      <c r="E58" s="142"/>
      <c r="F58" s="142"/>
      <c r="G58" s="142"/>
      <c r="H58" s="142"/>
      <c r="I58" s="155"/>
      <c r="J58" s="156" t="s">
        <v>104</v>
      </c>
      <c r="K58" s="157"/>
    </row>
    <row r="59" spans="2:47" s="1" customFormat="1" ht="10.35" customHeight="1">
      <c r="B59" s="42"/>
      <c r="C59" s="43"/>
      <c r="D59" s="43"/>
      <c r="E59" s="43"/>
      <c r="F59" s="43"/>
      <c r="G59" s="43"/>
      <c r="H59" s="43"/>
      <c r="I59" s="128"/>
      <c r="J59" s="43"/>
      <c r="K59" s="46"/>
    </row>
    <row r="60" spans="2:47" s="1" customFormat="1" ht="29.25" customHeight="1">
      <c r="B60" s="42"/>
      <c r="C60" s="158" t="s">
        <v>105</v>
      </c>
      <c r="D60" s="43"/>
      <c r="E60" s="43"/>
      <c r="F60" s="43"/>
      <c r="G60" s="43"/>
      <c r="H60" s="43"/>
      <c r="I60" s="128"/>
      <c r="J60" s="138">
        <f>J87</f>
        <v>0</v>
      </c>
      <c r="K60" s="46"/>
      <c r="AU60" s="25" t="s">
        <v>106</v>
      </c>
    </row>
    <row r="61" spans="2:47" s="8" customFormat="1" ht="24.95" customHeight="1">
      <c r="B61" s="159"/>
      <c r="C61" s="160"/>
      <c r="D61" s="161" t="s">
        <v>511</v>
      </c>
      <c r="E61" s="162"/>
      <c r="F61" s="162"/>
      <c r="G61" s="162"/>
      <c r="H61" s="162"/>
      <c r="I61" s="163"/>
      <c r="J61" s="164">
        <f>J88</f>
        <v>0</v>
      </c>
      <c r="K61" s="165"/>
    </row>
    <row r="62" spans="2:47" s="9" customFormat="1" ht="19.899999999999999" customHeight="1">
      <c r="B62" s="166"/>
      <c r="C62" s="167"/>
      <c r="D62" s="168" t="s">
        <v>512</v>
      </c>
      <c r="E62" s="169"/>
      <c r="F62" s="169"/>
      <c r="G62" s="169"/>
      <c r="H62" s="169"/>
      <c r="I62" s="170"/>
      <c r="J62" s="171">
        <f>J89</f>
        <v>0</v>
      </c>
      <c r="K62" s="172"/>
    </row>
    <row r="63" spans="2:47" s="9" customFormat="1" ht="19.899999999999999" customHeight="1">
      <c r="B63" s="166"/>
      <c r="C63" s="167"/>
      <c r="D63" s="168" t="s">
        <v>513</v>
      </c>
      <c r="E63" s="169"/>
      <c r="F63" s="169"/>
      <c r="G63" s="169"/>
      <c r="H63" s="169"/>
      <c r="I63" s="170"/>
      <c r="J63" s="171">
        <f>J91</f>
        <v>0</v>
      </c>
      <c r="K63" s="172"/>
    </row>
    <row r="64" spans="2:47" s="9" customFormat="1" ht="19.899999999999999" customHeight="1">
      <c r="B64" s="166"/>
      <c r="C64" s="167"/>
      <c r="D64" s="168" t="s">
        <v>514</v>
      </c>
      <c r="E64" s="169"/>
      <c r="F64" s="169"/>
      <c r="G64" s="169"/>
      <c r="H64" s="169"/>
      <c r="I64" s="170"/>
      <c r="J64" s="171">
        <f>J93</f>
        <v>0</v>
      </c>
      <c r="K64" s="172"/>
    </row>
    <row r="65" spans="2:12" s="9" customFormat="1" ht="19.899999999999999" customHeight="1">
      <c r="B65" s="166"/>
      <c r="C65" s="167"/>
      <c r="D65" s="168" t="s">
        <v>515</v>
      </c>
      <c r="E65" s="169"/>
      <c r="F65" s="169"/>
      <c r="G65" s="169"/>
      <c r="H65" s="169"/>
      <c r="I65" s="170"/>
      <c r="J65" s="171">
        <f>J95</f>
        <v>0</v>
      </c>
      <c r="K65" s="172"/>
    </row>
    <row r="66" spans="2:12" s="1" customFormat="1" ht="21.75" customHeight="1">
      <c r="B66" s="42"/>
      <c r="C66" s="43"/>
      <c r="D66" s="43"/>
      <c r="E66" s="43"/>
      <c r="F66" s="43"/>
      <c r="G66" s="43"/>
      <c r="H66" s="43"/>
      <c r="I66" s="128"/>
      <c r="J66" s="43"/>
      <c r="K66" s="46"/>
    </row>
    <row r="67" spans="2:12" s="1" customFormat="1" ht="6.95" customHeight="1">
      <c r="B67" s="57"/>
      <c r="C67" s="58"/>
      <c r="D67" s="58"/>
      <c r="E67" s="58"/>
      <c r="F67" s="58"/>
      <c r="G67" s="58"/>
      <c r="H67" s="58"/>
      <c r="I67" s="149"/>
      <c r="J67" s="58"/>
      <c r="K67" s="59"/>
    </row>
    <row r="71" spans="2:12" s="1" customFormat="1" ht="6.95" customHeight="1">
      <c r="B71" s="60"/>
      <c r="C71" s="61"/>
      <c r="D71" s="61"/>
      <c r="E71" s="61"/>
      <c r="F71" s="61"/>
      <c r="G71" s="61"/>
      <c r="H71" s="61"/>
      <c r="I71" s="152"/>
      <c r="J71" s="61"/>
      <c r="K71" s="61"/>
      <c r="L71" s="62"/>
    </row>
    <row r="72" spans="2:12" s="1" customFormat="1" ht="36.950000000000003" customHeight="1">
      <c r="B72" s="42"/>
      <c r="C72" s="63" t="s">
        <v>123</v>
      </c>
      <c r="D72" s="64"/>
      <c r="E72" s="64"/>
      <c r="F72" s="64"/>
      <c r="G72" s="64"/>
      <c r="H72" s="64"/>
      <c r="I72" s="173"/>
      <c r="J72" s="64"/>
      <c r="K72" s="64"/>
      <c r="L72" s="62"/>
    </row>
    <row r="73" spans="2:12" s="1" customFormat="1" ht="6.95" customHeight="1">
      <c r="B73" s="42"/>
      <c r="C73" s="64"/>
      <c r="D73" s="64"/>
      <c r="E73" s="64"/>
      <c r="F73" s="64"/>
      <c r="G73" s="64"/>
      <c r="H73" s="64"/>
      <c r="I73" s="173"/>
      <c r="J73" s="64"/>
      <c r="K73" s="64"/>
      <c r="L73" s="62"/>
    </row>
    <row r="74" spans="2:12" s="1" customFormat="1" ht="14.45" customHeight="1">
      <c r="B74" s="42"/>
      <c r="C74" s="66" t="s">
        <v>18</v>
      </c>
      <c r="D74" s="64"/>
      <c r="E74" s="64"/>
      <c r="F74" s="64"/>
      <c r="G74" s="64"/>
      <c r="H74" s="64"/>
      <c r="I74" s="173"/>
      <c r="J74" s="64"/>
      <c r="K74" s="64"/>
      <c r="L74" s="62"/>
    </row>
    <row r="75" spans="2:12" s="1" customFormat="1" ht="14.45" customHeight="1">
      <c r="B75" s="42"/>
      <c r="C75" s="64"/>
      <c r="D75" s="64"/>
      <c r="E75" s="404" t="str">
        <f>E7</f>
        <v>Změna vytápění bytů na plyn.etážové topení, vč. výměny rozvodů, vodoinstalace a zař.předmětů, Abramovova 14. O-Zábřeh</v>
      </c>
      <c r="F75" s="405"/>
      <c r="G75" s="405"/>
      <c r="H75" s="405"/>
      <c r="I75" s="173"/>
      <c r="J75" s="64"/>
      <c r="K75" s="64"/>
      <c r="L75" s="62"/>
    </row>
    <row r="76" spans="2:12">
      <c r="B76" s="29"/>
      <c r="C76" s="66" t="s">
        <v>98</v>
      </c>
      <c r="D76" s="174"/>
      <c r="E76" s="174"/>
      <c r="F76" s="174"/>
      <c r="G76" s="174"/>
      <c r="H76" s="174"/>
      <c r="J76" s="174"/>
      <c r="K76" s="174"/>
      <c r="L76" s="175"/>
    </row>
    <row r="77" spans="2:12" s="1" customFormat="1" ht="14.45" customHeight="1">
      <c r="B77" s="42"/>
      <c r="C77" s="64"/>
      <c r="D77" s="64"/>
      <c r="E77" s="404" t="s">
        <v>509</v>
      </c>
      <c r="F77" s="406"/>
      <c r="G77" s="406"/>
      <c r="H77" s="406"/>
      <c r="I77" s="173"/>
      <c r="J77" s="64"/>
      <c r="K77" s="64"/>
      <c r="L77" s="62"/>
    </row>
    <row r="78" spans="2:12" s="1" customFormat="1" ht="14.45" customHeight="1">
      <c r="B78" s="42"/>
      <c r="C78" s="66" t="s">
        <v>100</v>
      </c>
      <c r="D78" s="64"/>
      <c r="E78" s="64"/>
      <c r="F78" s="64"/>
      <c r="G78" s="64"/>
      <c r="H78" s="64"/>
      <c r="I78" s="173"/>
      <c r="J78" s="64"/>
      <c r="K78" s="64"/>
      <c r="L78" s="62"/>
    </row>
    <row r="79" spans="2:12" s="1" customFormat="1" ht="16.149999999999999" customHeight="1">
      <c r="B79" s="42"/>
      <c r="C79" s="64"/>
      <c r="D79" s="64"/>
      <c r="E79" s="375" t="str">
        <f>E11</f>
        <v xml:space="preserve">2.1 - Soupis prací - Vedlejší a ostatní náklady </v>
      </c>
      <c r="F79" s="406"/>
      <c r="G79" s="406"/>
      <c r="H79" s="406"/>
      <c r="I79" s="173"/>
      <c r="J79" s="64"/>
      <c r="K79" s="64"/>
      <c r="L79" s="62"/>
    </row>
    <row r="80" spans="2:12" s="1" customFormat="1" ht="6.95" customHeight="1">
      <c r="B80" s="42"/>
      <c r="C80" s="64"/>
      <c r="D80" s="64"/>
      <c r="E80" s="64"/>
      <c r="F80" s="64"/>
      <c r="G80" s="64"/>
      <c r="H80" s="64"/>
      <c r="I80" s="173"/>
      <c r="J80" s="64"/>
      <c r="K80" s="64"/>
      <c r="L80" s="62"/>
    </row>
    <row r="81" spans="2:65" s="1" customFormat="1" ht="18" customHeight="1">
      <c r="B81" s="42"/>
      <c r="C81" s="66" t="s">
        <v>23</v>
      </c>
      <c r="D81" s="64"/>
      <c r="E81" s="64"/>
      <c r="F81" s="176" t="str">
        <f>F14</f>
        <v xml:space="preserve"> </v>
      </c>
      <c r="G81" s="64"/>
      <c r="H81" s="64"/>
      <c r="I81" s="177" t="s">
        <v>25</v>
      </c>
      <c r="J81" s="74" t="str">
        <f>IF(J14="","",J14)</f>
        <v>7. 8. 2017</v>
      </c>
      <c r="K81" s="64"/>
      <c r="L81" s="62"/>
    </row>
    <row r="82" spans="2:65" s="1" customFormat="1" ht="6.95" customHeight="1">
      <c r="B82" s="42"/>
      <c r="C82" s="64"/>
      <c r="D82" s="64"/>
      <c r="E82" s="64"/>
      <c r="F82" s="64"/>
      <c r="G82" s="64"/>
      <c r="H82" s="64"/>
      <c r="I82" s="173"/>
      <c r="J82" s="64"/>
      <c r="K82" s="64"/>
      <c r="L82" s="62"/>
    </row>
    <row r="83" spans="2:65" s="1" customFormat="1">
      <c r="B83" s="42"/>
      <c r="C83" s="66" t="s">
        <v>27</v>
      </c>
      <c r="D83" s="64"/>
      <c r="E83" s="64"/>
      <c r="F83" s="176" t="str">
        <f>E17</f>
        <v xml:space="preserve">Statutární město Ostrava, MO Ostrava Jih </v>
      </c>
      <c r="G83" s="64"/>
      <c r="H83" s="64"/>
      <c r="I83" s="177" t="s">
        <v>33</v>
      </c>
      <c r="J83" s="176" t="str">
        <f>E23</f>
        <v>idea ateliér spol. s r.o.</v>
      </c>
      <c r="K83" s="64"/>
      <c r="L83" s="62"/>
    </row>
    <row r="84" spans="2:65" s="1" customFormat="1" ht="14.45" customHeight="1">
      <c r="B84" s="42"/>
      <c r="C84" s="66" t="s">
        <v>31</v>
      </c>
      <c r="D84" s="64"/>
      <c r="E84" s="64"/>
      <c r="F84" s="176" t="str">
        <f>IF(E20="","",E20)</f>
        <v/>
      </c>
      <c r="G84" s="64"/>
      <c r="H84" s="64"/>
      <c r="I84" s="173"/>
      <c r="J84" s="64"/>
      <c r="K84" s="64"/>
      <c r="L84" s="62"/>
    </row>
    <row r="85" spans="2:65" s="1" customFormat="1" ht="10.35" customHeight="1">
      <c r="B85" s="42"/>
      <c r="C85" s="64"/>
      <c r="D85" s="64"/>
      <c r="E85" s="64"/>
      <c r="F85" s="64"/>
      <c r="G85" s="64"/>
      <c r="H85" s="64"/>
      <c r="I85" s="173"/>
      <c r="J85" s="64"/>
      <c r="K85" s="64"/>
      <c r="L85" s="62"/>
    </row>
    <row r="86" spans="2:65" s="10" customFormat="1" ht="29.25" customHeight="1">
      <c r="B86" s="178"/>
      <c r="C86" s="179" t="s">
        <v>124</v>
      </c>
      <c r="D86" s="180" t="s">
        <v>57</v>
      </c>
      <c r="E86" s="180" t="s">
        <v>53</v>
      </c>
      <c r="F86" s="180" t="s">
        <v>125</v>
      </c>
      <c r="G86" s="180" t="s">
        <v>126</v>
      </c>
      <c r="H86" s="180" t="s">
        <v>127</v>
      </c>
      <c r="I86" s="181" t="s">
        <v>128</v>
      </c>
      <c r="J86" s="180" t="s">
        <v>104</v>
      </c>
      <c r="K86" s="182" t="s">
        <v>129</v>
      </c>
      <c r="L86" s="183"/>
      <c r="M86" s="82" t="s">
        <v>130</v>
      </c>
      <c r="N86" s="83" t="s">
        <v>42</v>
      </c>
      <c r="O86" s="83" t="s">
        <v>131</v>
      </c>
      <c r="P86" s="83" t="s">
        <v>132</v>
      </c>
      <c r="Q86" s="83" t="s">
        <v>133</v>
      </c>
      <c r="R86" s="83" t="s">
        <v>134</v>
      </c>
      <c r="S86" s="83" t="s">
        <v>135</v>
      </c>
      <c r="T86" s="84" t="s">
        <v>136</v>
      </c>
    </row>
    <row r="87" spans="2:65" s="1" customFormat="1" ht="29.25" customHeight="1">
      <c r="B87" s="42"/>
      <c r="C87" s="88" t="s">
        <v>105</v>
      </c>
      <c r="D87" s="64"/>
      <c r="E87" s="64"/>
      <c r="F87" s="64"/>
      <c r="G87" s="64"/>
      <c r="H87" s="64"/>
      <c r="I87" s="173"/>
      <c r="J87" s="184">
        <f>BK87</f>
        <v>0</v>
      </c>
      <c r="K87" s="64"/>
      <c r="L87" s="62"/>
      <c r="M87" s="85"/>
      <c r="N87" s="86"/>
      <c r="O87" s="86"/>
      <c r="P87" s="185">
        <f>P88</f>
        <v>0</v>
      </c>
      <c r="Q87" s="86"/>
      <c r="R87" s="185">
        <f>R88</f>
        <v>0</v>
      </c>
      <c r="S87" s="86"/>
      <c r="T87" s="186">
        <f>T88</f>
        <v>0</v>
      </c>
      <c r="AT87" s="25" t="s">
        <v>71</v>
      </c>
      <c r="AU87" s="25" t="s">
        <v>106</v>
      </c>
      <c r="BK87" s="187">
        <f>BK88</f>
        <v>0</v>
      </c>
    </row>
    <row r="88" spans="2:65" s="11" customFormat="1" ht="37.35" customHeight="1">
      <c r="B88" s="188"/>
      <c r="C88" s="189"/>
      <c r="D88" s="190" t="s">
        <v>71</v>
      </c>
      <c r="E88" s="191" t="s">
        <v>516</v>
      </c>
      <c r="F88" s="191" t="s">
        <v>517</v>
      </c>
      <c r="G88" s="189"/>
      <c r="H88" s="189"/>
      <c r="I88" s="192"/>
      <c r="J88" s="193">
        <f>BK88</f>
        <v>0</v>
      </c>
      <c r="K88" s="189"/>
      <c r="L88" s="194"/>
      <c r="M88" s="195"/>
      <c r="N88" s="196"/>
      <c r="O88" s="196"/>
      <c r="P88" s="197">
        <f>P89+P91+P93+P95</f>
        <v>0</v>
      </c>
      <c r="Q88" s="196"/>
      <c r="R88" s="197">
        <f>R89+R91+R93+R95</f>
        <v>0</v>
      </c>
      <c r="S88" s="196"/>
      <c r="T88" s="198">
        <f>T89+T91+T93+T95</f>
        <v>0</v>
      </c>
      <c r="AR88" s="199" t="s">
        <v>169</v>
      </c>
      <c r="AT88" s="200" t="s">
        <v>71</v>
      </c>
      <c r="AU88" s="200" t="s">
        <v>72</v>
      </c>
      <c r="AY88" s="199" t="s">
        <v>139</v>
      </c>
      <c r="BK88" s="201">
        <f>BK89+BK91+BK93+BK95</f>
        <v>0</v>
      </c>
    </row>
    <row r="89" spans="2:65" s="11" customFormat="1" ht="19.899999999999999" customHeight="1">
      <c r="B89" s="188"/>
      <c r="C89" s="189"/>
      <c r="D89" s="190" t="s">
        <v>71</v>
      </c>
      <c r="E89" s="202" t="s">
        <v>518</v>
      </c>
      <c r="F89" s="202" t="s">
        <v>519</v>
      </c>
      <c r="G89" s="189"/>
      <c r="H89" s="189"/>
      <c r="I89" s="192"/>
      <c r="J89" s="203">
        <f>BK89</f>
        <v>0</v>
      </c>
      <c r="K89" s="189"/>
      <c r="L89" s="194"/>
      <c r="M89" s="195"/>
      <c r="N89" s="196"/>
      <c r="O89" s="196"/>
      <c r="P89" s="197">
        <f>P90</f>
        <v>0</v>
      </c>
      <c r="Q89" s="196"/>
      <c r="R89" s="197">
        <f>R90</f>
        <v>0</v>
      </c>
      <c r="S89" s="196"/>
      <c r="T89" s="198">
        <f>T90</f>
        <v>0</v>
      </c>
      <c r="AR89" s="199" t="s">
        <v>169</v>
      </c>
      <c r="AT89" s="200" t="s">
        <v>71</v>
      </c>
      <c r="AU89" s="200" t="s">
        <v>76</v>
      </c>
      <c r="AY89" s="199" t="s">
        <v>139</v>
      </c>
      <c r="BK89" s="201">
        <f>BK90</f>
        <v>0</v>
      </c>
    </row>
    <row r="90" spans="2:65" s="1" customFormat="1" ht="159.6" customHeight="1">
      <c r="B90" s="42"/>
      <c r="C90" s="204" t="s">
        <v>76</v>
      </c>
      <c r="D90" s="204" t="s">
        <v>142</v>
      </c>
      <c r="E90" s="205" t="s">
        <v>520</v>
      </c>
      <c r="F90" s="206" t="s">
        <v>521</v>
      </c>
      <c r="G90" s="207" t="s">
        <v>522</v>
      </c>
      <c r="H90" s="208">
        <v>1</v>
      </c>
      <c r="I90" s="209"/>
      <c r="J90" s="210">
        <f>ROUND(I90*H90,2)</f>
        <v>0</v>
      </c>
      <c r="K90" s="206" t="s">
        <v>21</v>
      </c>
      <c r="L90" s="62"/>
      <c r="M90" s="211" t="s">
        <v>21</v>
      </c>
      <c r="N90" s="212" t="s">
        <v>44</v>
      </c>
      <c r="O90" s="43"/>
      <c r="P90" s="213">
        <f>O90*H90</f>
        <v>0</v>
      </c>
      <c r="Q90" s="213">
        <v>0</v>
      </c>
      <c r="R90" s="213">
        <f>Q90*H90</f>
        <v>0</v>
      </c>
      <c r="S90" s="213">
        <v>0</v>
      </c>
      <c r="T90" s="214">
        <f>S90*H90</f>
        <v>0</v>
      </c>
      <c r="AR90" s="25" t="s">
        <v>523</v>
      </c>
      <c r="AT90" s="25" t="s">
        <v>142</v>
      </c>
      <c r="AU90" s="25" t="s">
        <v>84</v>
      </c>
      <c r="AY90" s="25" t="s">
        <v>139</v>
      </c>
      <c r="BE90" s="215">
        <f>IF(N90="základní",J90,0)</f>
        <v>0</v>
      </c>
      <c r="BF90" s="215">
        <f>IF(N90="snížená",J90,0)</f>
        <v>0</v>
      </c>
      <c r="BG90" s="215">
        <f>IF(N90="zákl. přenesená",J90,0)</f>
        <v>0</v>
      </c>
      <c r="BH90" s="215">
        <f>IF(N90="sníž. přenesená",J90,0)</f>
        <v>0</v>
      </c>
      <c r="BI90" s="215">
        <f>IF(N90="nulová",J90,0)</f>
        <v>0</v>
      </c>
      <c r="BJ90" s="25" t="s">
        <v>84</v>
      </c>
      <c r="BK90" s="215">
        <f>ROUND(I90*H90,2)</f>
        <v>0</v>
      </c>
      <c r="BL90" s="25" t="s">
        <v>523</v>
      </c>
      <c r="BM90" s="25" t="s">
        <v>524</v>
      </c>
    </row>
    <row r="91" spans="2:65" s="11" customFormat="1" ht="29.85" customHeight="1">
      <c r="B91" s="188"/>
      <c r="C91" s="189"/>
      <c r="D91" s="190" t="s">
        <v>71</v>
      </c>
      <c r="E91" s="202" t="s">
        <v>525</v>
      </c>
      <c r="F91" s="202" t="s">
        <v>526</v>
      </c>
      <c r="G91" s="189"/>
      <c r="H91" s="189"/>
      <c r="I91" s="192"/>
      <c r="J91" s="203">
        <f>BK91</f>
        <v>0</v>
      </c>
      <c r="K91" s="189"/>
      <c r="L91" s="194"/>
      <c r="M91" s="195"/>
      <c r="N91" s="196"/>
      <c r="O91" s="196"/>
      <c r="P91" s="197">
        <f>P92</f>
        <v>0</v>
      </c>
      <c r="Q91" s="196"/>
      <c r="R91" s="197">
        <f>R92</f>
        <v>0</v>
      </c>
      <c r="S91" s="196"/>
      <c r="T91" s="198">
        <f>T92</f>
        <v>0</v>
      </c>
      <c r="AR91" s="199" t="s">
        <v>169</v>
      </c>
      <c r="AT91" s="200" t="s">
        <v>71</v>
      </c>
      <c r="AU91" s="200" t="s">
        <v>76</v>
      </c>
      <c r="AY91" s="199" t="s">
        <v>139</v>
      </c>
      <c r="BK91" s="201">
        <f>BK92</f>
        <v>0</v>
      </c>
    </row>
    <row r="92" spans="2:65" s="1" customFormat="1" ht="57" customHeight="1">
      <c r="B92" s="42"/>
      <c r="C92" s="204" t="s">
        <v>84</v>
      </c>
      <c r="D92" s="204" t="s">
        <v>142</v>
      </c>
      <c r="E92" s="205" t="s">
        <v>527</v>
      </c>
      <c r="F92" s="206" t="s">
        <v>528</v>
      </c>
      <c r="G92" s="207" t="s">
        <v>529</v>
      </c>
      <c r="H92" s="208">
        <v>1</v>
      </c>
      <c r="I92" s="209"/>
      <c r="J92" s="210">
        <f>ROUND(I92*H92,2)</f>
        <v>0</v>
      </c>
      <c r="K92" s="206" t="s">
        <v>21</v>
      </c>
      <c r="L92" s="62"/>
      <c r="M92" s="211" t="s">
        <v>21</v>
      </c>
      <c r="N92" s="212" t="s">
        <v>44</v>
      </c>
      <c r="O92" s="43"/>
      <c r="P92" s="213">
        <f>O92*H92</f>
        <v>0</v>
      </c>
      <c r="Q92" s="213">
        <v>0</v>
      </c>
      <c r="R92" s="213">
        <f>Q92*H92</f>
        <v>0</v>
      </c>
      <c r="S92" s="213">
        <v>0</v>
      </c>
      <c r="T92" s="214">
        <f>S92*H92</f>
        <v>0</v>
      </c>
      <c r="AR92" s="25" t="s">
        <v>523</v>
      </c>
      <c r="AT92" s="25" t="s">
        <v>142</v>
      </c>
      <c r="AU92" s="25" t="s">
        <v>84</v>
      </c>
      <c r="AY92" s="25" t="s">
        <v>139</v>
      </c>
      <c r="BE92" s="215">
        <f>IF(N92="základní",J92,0)</f>
        <v>0</v>
      </c>
      <c r="BF92" s="215">
        <f>IF(N92="snížená",J92,0)</f>
        <v>0</v>
      </c>
      <c r="BG92" s="215">
        <f>IF(N92="zákl. přenesená",J92,0)</f>
        <v>0</v>
      </c>
      <c r="BH92" s="215">
        <f>IF(N92="sníž. přenesená",J92,0)</f>
        <v>0</v>
      </c>
      <c r="BI92" s="215">
        <f>IF(N92="nulová",J92,0)</f>
        <v>0</v>
      </c>
      <c r="BJ92" s="25" t="s">
        <v>84</v>
      </c>
      <c r="BK92" s="215">
        <f>ROUND(I92*H92,2)</f>
        <v>0</v>
      </c>
      <c r="BL92" s="25" t="s">
        <v>523</v>
      </c>
      <c r="BM92" s="25" t="s">
        <v>530</v>
      </c>
    </row>
    <row r="93" spans="2:65" s="11" customFormat="1" ht="29.85" customHeight="1">
      <c r="B93" s="188"/>
      <c r="C93" s="189"/>
      <c r="D93" s="190" t="s">
        <v>71</v>
      </c>
      <c r="E93" s="202" t="s">
        <v>531</v>
      </c>
      <c r="F93" s="202" t="s">
        <v>532</v>
      </c>
      <c r="G93" s="189"/>
      <c r="H93" s="189"/>
      <c r="I93" s="192"/>
      <c r="J93" s="203">
        <f>BK93</f>
        <v>0</v>
      </c>
      <c r="K93" s="189"/>
      <c r="L93" s="194"/>
      <c r="M93" s="195"/>
      <c r="N93" s="196"/>
      <c r="O93" s="196"/>
      <c r="P93" s="197">
        <f>P94</f>
        <v>0</v>
      </c>
      <c r="Q93" s="196"/>
      <c r="R93" s="197">
        <f>R94</f>
        <v>0</v>
      </c>
      <c r="S93" s="196"/>
      <c r="T93" s="198">
        <f>T94</f>
        <v>0</v>
      </c>
      <c r="AR93" s="199" t="s">
        <v>169</v>
      </c>
      <c r="AT93" s="200" t="s">
        <v>71</v>
      </c>
      <c r="AU93" s="200" t="s">
        <v>76</v>
      </c>
      <c r="AY93" s="199" t="s">
        <v>139</v>
      </c>
      <c r="BK93" s="201">
        <f>BK94</f>
        <v>0</v>
      </c>
    </row>
    <row r="94" spans="2:65" s="1" customFormat="1" ht="14.45" customHeight="1">
      <c r="B94" s="42"/>
      <c r="C94" s="204" t="s">
        <v>140</v>
      </c>
      <c r="D94" s="204" t="s">
        <v>142</v>
      </c>
      <c r="E94" s="205" t="s">
        <v>533</v>
      </c>
      <c r="F94" s="206" t="s">
        <v>534</v>
      </c>
      <c r="G94" s="207" t="s">
        <v>522</v>
      </c>
      <c r="H94" s="208">
        <v>1</v>
      </c>
      <c r="I94" s="209"/>
      <c r="J94" s="210">
        <f>ROUND(I94*H94,2)</f>
        <v>0</v>
      </c>
      <c r="K94" s="206" t="s">
        <v>21</v>
      </c>
      <c r="L94" s="62"/>
      <c r="M94" s="211" t="s">
        <v>21</v>
      </c>
      <c r="N94" s="212" t="s">
        <v>44</v>
      </c>
      <c r="O94" s="43"/>
      <c r="P94" s="213">
        <f>O94*H94</f>
        <v>0</v>
      </c>
      <c r="Q94" s="213">
        <v>0</v>
      </c>
      <c r="R94" s="213">
        <f>Q94*H94</f>
        <v>0</v>
      </c>
      <c r="S94" s="213">
        <v>0</v>
      </c>
      <c r="T94" s="214">
        <f>S94*H94</f>
        <v>0</v>
      </c>
      <c r="AR94" s="25" t="s">
        <v>523</v>
      </c>
      <c r="AT94" s="25" t="s">
        <v>142</v>
      </c>
      <c r="AU94" s="25" t="s">
        <v>84</v>
      </c>
      <c r="AY94" s="25" t="s">
        <v>139</v>
      </c>
      <c r="BE94" s="215">
        <f>IF(N94="základní",J94,0)</f>
        <v>0</v>
      </c>
      <c r="BF94" s="215">
        <f>IF(N94="snížená",J94,0)</f>
        <v>0</v>
      </c>
      <c r="BG94" s="215">
        <f>IF(N94="zákl. přenesená",J94,0)</f>
        <v>0</v>
      </c>
      <c r="BH94" s="215">
        <f>IF(N94="sníž. přenesená",J94,0)</f>
        <v>0</v>
      </c>
      <c r="BI94" s="215">
        <f>IF(N94="nulová",J94,0)</f>
        <v>0</v>
      </c>
      <c r="BJ94" s="25" t="s">
        <v>84</v>
      </c>
      <c r="BK94" s="215">
        <f>ROUND(I94*H94,2)</f>
        <v>0</v>
      </c>
      <c r="BL94" s="25" t="s">
        <v>523</v>
      </c>
      <c r="BM94" s="25" t="s">
        <v>535</v>
      </c>
    </row>
    <row r="95" spans="2:65" s="11" customFormat="1" ht="29.85" customHeight="1">
      <c r="B95" s="188"/>
      <c r="C95" s="189"/>
      <c r="D95" s="190" t="s">
        <v>71</v>
      </c>
      <c r="E95" s="202" t="s">
        <v>536</v>
      </c>
      <c r="F95" s="202" t="s">
        <v>537</v>
      </c>
      <c r="G95" s="189"/>
      <c r="H95" s="189"/>
      <c r="I95" s="192"/>
      <c r="J95" s="203">
        <f>BK95</f>
        <v>0</v>
      </c>
      <c r="K95" s="189"/>
      <c r="L95" s="194"/>
      <c r="M95" s="195"/>
      <c r="N95" s="196"/>
      <c r="O95" s="196"/>
      <c r="P95" s="197">
        <f>P96</f>
        <v>0</v>
      </c>
      <c r="Q95" s="196"/>
      <c r="R95" s="197">
        <f>R96</f>
        <v>0</v>
      </c>
      <c r="S95" s="196"/>
      <c r="T95" s="198">
        <f>T96</f>
        <v>0</v>
      </c>
      <c r="AR95" s="199" t="s">
        <v>169</v>
      </c>
      <c r="AT95" s="200" t="s">
        <v>71</v>
      </c>
      <c r="AU95" s="200" t="s">
        <v>76</v>
      </c>
      <c r="AY95" s="199" t="s">
        <v>139</v>
      </c>
      <c r="BK95" s="201">
        <f>BK96</f>
        <v>0</v>
      </c>
    </row>
    <row r="96" spans="2:65" s="1" customFormat="1" ht="45.6" customHeight="1">
      <c r="B96" s="42"/>
      <c r="C96" s="204" t="s">
        <v>147</v>
      </c>
      <c r="D96" s="204" t="s">
        <v>142</v>
      </c>
      <c r="E96" s="205" t="s">
        <v>538</v>
      </c>
      <c r="F96" s="206" t="s">
        <v>539</v>
      </c>
      <c r="G96" s="207" t="s">
        <v>522</v>
      </c>
      <c r="H96" s="208">
        <v>1</v>
      </c>
      <c r="I96" s="209"/>
      <c r="J96" s="210">
        <f>ROUND(I96*H96,2)</f>
        <v>0</v>
      </c>
      <c r="K96" s="206" t="s">
        <v>21</v>
      </c>
      <c r="L96" s="62"/>
      <c r="M96" s="211" t="s">
        <v>21</v>
      </c>
      <c r="N96" s="275" t="s">
        <v>44</v>
      </c>
      <c r="O96" s="276"/>
      <c r="P96" s="277">
        <f>O96*H96</f>
        <v>0</v>
      </c>
      <c r="Q96" s="277">
        <v>0</v>
      </c>
      <c r="R96" s="277">
        <f>Q96*H96</f>
        <v>0</v>
      </c>
      <c r="S96" s="277">
        <v>0</v>
      </c>
      <c r="T96" s="278">
        <f>S96*H96</f>
        <v>0</v>
      </c>
      <c r="AR96" s="25" t="s">
        <v>523</v>
      </c>
      <c r="AT96" s="25" t="s">
        <v>142</v>
      </c>
      <c r="AU96" s="25" t="s">
        <v>84</v>
      </c>
      <c r="AY96" s="25" t="s">
        <v>139</v>
      </c>
      <c r="BE96" s="215">
        <f>IF(N96="základní",J96,0)</f>
        <v>0</v>
      </c>
      <c r="BF96" s="215">
        <f>IF(N96="snížená",J96,0)</f>
        <v>0</v>
      </c>
      <c r="BG96" s="215">
        <f>IF(N96="zákl. přenesená",J96,0)</f>
        <v>0</v>
      </c>
      <c r="BH96" s="215">
        <f>IF(N96="sníž. přenesená",J96,0)</f>
        <v>0</v>
      </c>
      <c r="BI96" s="215">
        <f>IF(N96="nulová",J96,0)</f>
        <v>0</v>
      </c>
      <c r="BJ96" s="25" t="s">
        <v>84</v>
      </c>
      <c r="BK96" s="215">
        <f>ROUND(I96*H96,2)</f>
        <v>0</v>
      </c>
      <c r="BL96" s="25" t="s">
        <v>523</v>
      </c>
      <c r="BM96" s="25" t="s">
        <v>540</v>
      </c>
    </row>
    <row r="97" spans="2:12" s="1" customFormat="1" ht="6.95" customHeight="1">
      <c r="B97" s="57"/>
      <c r="C97" s="58"/>
      <c r="D97" s="58"/>
      <c r="E97" s="58"/>
      <c r="F97" s="58"/>
      <c r="G97" s="58"/>
      <c r="H97" s="58"/>
      <c r="I97" s="149"/>
      <c r="J97" s="58"/>
      <c r="K97" s="58"/>
      <c r="L97" s="62"/>
    </row>
  </sheetData>
  <sheetProtection algorithmName="SHA-512" hashValue="BtlAnRUT7Fv0uCzG/m0pdgJgXKi5WBZRIWsmjNiObZKZOujiEi+CvrrjtH9zbRB6OmqKKKCehre0dZu0iZ/DZg==" saltValue="g+HY/jLU233ertfVaB0M2O8Sug3Och9suMM94rZd6oVHm/4iXEULqSQEK4RVqiFGFOuVOSaBzLNQna+yXgQ/pg==" spinCount="100000" sheet="1" objects="1" scenarios="1" formatColumns="0" formatRows="0" autoFilter="0"/>
  <autoFilter ref="C86:K96"/>
  <mergeCells count="13">
    <mergeCell ref="E79:H79"/>
    <mergeCell ref="G1:H1"/>
    <mergeCell ref="L2:V2"/>
    <mergeCell ref="E49:H49"/>
    <mergeCell ref="E51:H51"/>
    <mergeCell ref="J55:J56"/>
    <mergeCell ref="E75:H75"/>
    <mergeCell ref="E77:H77"/>
    <mergeCell ref="E7:H7"/>
    <mergeCell ref="E9:H9"/>
    <mergeCell ref="E11:H11"/>
    <mergeCell ref="E26:H26"/>
    <mergeCell ref="E47:H47"/>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79" customWidth="1"/>
    <col min="2" max="2" width="1.6640625" style="279" customWidth="1"/>
    <col min="3" max="4" width="5" style="279" customWidth="1"/>
    <col min="5" max="5" width="11.6640625" style="279" customWidth="1"/>
    <col min="6" max="6" width="9.1640625" style="279" customWidth="1"/>
    <col min="7" max="7" width="5" style="279" customWidth="1"/>
    <col min="8" max="8" width="77.83203125" style="279" customWidth="1"/>
    <col min="9" max="10" width="20" style="279" customWidth="1"/>
    <col min="11" max="11" width="1.6640625" style="279" customWidth="1"/>
  </cols>
  <sheetData>
    <row r="1" spans="2:11" ht="37.5" customHeight="1"/>
    <row r="2" spans="2:11" ht="7.5" customHeight="1">
      <c r="B2" s="280"/>
      <c r="C2" s="281"/>
      <c r="D2" s="281"/>
      <c r="E2" s="281"/>
      <c r="F2" s="281"/>
      <c r="G2" s="281"/>
      <c r="H2" s="281"/>
      <c r="I2" s="281"/>
      <c r="J2" s="281"/>
      <c r="K2" s="282"/>
    </row>
    <row r="3" spans="2:11" s="16" customFormat="1" ht="45" customHeight="1">
      <c r="B3" s="283"/>
      <c r="C3" s="411" t="s">
        <v>541</v>
      </c>
      <c r="D3" s="411"/>
      <c r="E3" s="411"/>
      <c r="F3" s="411"/>
      <c r="G3" s="411"/>
      <c r="H3" s="411"/>
      <c r="I3" s="411"/>
      <c r="J3" s="411"/>
      <c r="K3" s="284"/>
    </row>
    <row r="4" spans="2:11" ht="25.5" customHeight="1">
      <c r="B4" s="285"/>
      <c r="C4" s="415" t="s">
        <v>542</v>
      </c>
      <c r="D4" s="415"/>
      <c r="E4" s="415"/>
      <c r="F4" s="415"/>
      <c r="G4" s="415"/>
      <c r="H4" s="415"/>
      <c r="I4" s="415"/>
      <c r="J4" s="415"/>
      <c r="K4" s="286"/>
    </row>
    <row r="5" spans="2:11" ht="5.25" customHeight="1">
      <c r="B5" s="285"/>
      <c r="C5" s="287"/>
      <c r="D5" s="287"/>
      <c r="E5" s="287"/>
      <c r="F5" s="287"/>
      <c r="G5" s="287"/>
      <c r="H5" s="287"/>
      <c r="I5" s="287"/>
      <c r="J5" s="287"/>
      <c r="K5" s="286"/>
    </row>
    <row r="6" spans="2:11" ht="15" customHeight="1">
      <c r="B6" s="285"/>
      <c r="C6" s="414" t="s">
        <v>543</v>
      </c>
      <c r="D6" s="414"/>
      <c r="E6" s="414"/>
      <c r="F6" s="414"/>
      <c r="G6" s="414"/>
      <c r="H6" s="414"/>
      <c r="I6" s="414"/>
      <c r="J6" s="414"/>
      <c r="K6" s="286"/>
    </row>
    <row r="7" spans="2:11" ht="15" customHeight="1">
      <c r="B7" s="289"/>
      <c r="C7" s="414" t="s">
        <v>544</v>
      </c>
      <c r="D7" s="414"/>
      <c r="E7" s="414"/>
      <c r="F7" s="414"/>
      <c r="G7" s="414"/>
      <c r="H7" s="414"/>
      <c r="I7" s="414"/>
      <c r="J7" s="414"/>
      <c r="K7" s="286"/>
    </row>
    <row r="8" spans="2:11" ht="12.75" customHeight="1">
      <c r="B8" s="289"/>
      <c r="C8" s="288"/>
      <c r="D8" s="288"/>
      <c r="E8" s="288"/>
      <c r="F8" s="288"/>
      <c r="G8" s="288"/>
      <c r="H8" s="288"/>
      <c r="I8" s="288"/>
      <c r="J8" s="288"/>
      <c r="K8" s="286"/>
    </row>
    <row r="9" spans="2:11" ht="15" customHeight="1">
      <c r="B9" s="289"/>
      <c r="C9" s="414" t="s">
        <v>545</v>
      </c>
      <c r="D9" s="414"/>
      <c r="E9" s="414"/>
      <c r="F9" s="414"/>
      <c r="G9" s="414"/>
      <c r="H9" s="414"/>
      <c r="I9" s="414"/>
      <c r="J9" s="414"/>
      <c r="K9" s="286"/>
    </row>
    <row r="10" spans="2:11" ht="15" customHeight="1">
      <c r="B10" s="289"/>
      <c r="C10" s="288"/>
      <c r="D10" s="414" t="s">
        <v>546</v>
      </c>
      <c r="E10" s="414"/>
      <c r="F10" s="414"/>
      <c r="G10" s="414"/>
      <c r="H10" s="414"/>
      <c r="I10" s="414"/>
      <c r="J10" s="414"/>
      <c r="K10" s="286"/>
    </row>
    <row r="11" spans="2:11" ht="15" customHeight="1">
      <c r="B11" s="289"/>
      <c r="C11" s="290"/>
      <c r="D11" s="414" t="s">
        <v>547</v>
      </c>
      <c r="E11" s="414"/>
      <c r="F11" s="414"/>
      <c r="G11" s="414"/>
      <c r="H11" s="414"/>
      <c r="I11" s="414"/>
      <c r="J11" s="414"/>
      <c r="K11" s="286"/>
    </row>
    <row r="12" spans="2:11" ht="12.75" customHeight="1">
      <c r="B12" s="289"/>
      <c r="C12" s="290"/>
      <c r="D12" s="290"/>
      <c r="E12" s="290"/>
      <c r="F12" s="290"/>
      <c r="G12" s="290"/>
      <c r="H12" s="290"/>
      <c r="I12" s="290"/>
      <c r="J12" s="290"/>
      <c r="K12" s="286"/>
    </row>
    <row r="13" spans="2:11" ht="15" customHeight="1">
      <c r="B13" s="289"/>
      <c r="C13" s="290"/>
      <c r="D13" s="414" t="s">
        <v>548</v>
      </c>
      <c r="E13" s="414"/>
      <c r="F13" s="414"/>
      <c r="G13" s="414"/>
      <c r="H13" s="414"/>
      <c r="I13" s="414"/>
      <c r="J13" s="414"/>
      <c r="K13" s="286"/>
    </row>
    <row r="14" spans="2:11" ht="15" customHeight="1">
      <c r="B14" s="289"/>
      <c r="C14" s="290"/>
      <c r="D14" s="414" t="s">
        <v>549</v>
      </c>
      <c r="E14" s="414"/>
      <c r="F14" s="414"/>
      <c r="G14" s="414"/>
      <c r="H14" s="414"/>
      <c r="I14" s="414"/>
      <c r="J14" s="414"/>
      <c r="K14" s="286"/>
    </row>
    <row r="15" spans="2:11" ht="15" customHeight="1">
      <c r="B15" s="289"/>
      <c r="C15" s="290"/>
      <c r="D15" s="414" t="s">
        <v>550</v>
      </c>
      <c r="E15" s="414"/>
      <c r="F15" s="414"/>
      <c r="G15" s="414"/>
      <c r="H15" s="414"/>
      <c r="I15" s="414"/>
      <c r="J15" s="414"/>
      <c r="K15" s="286"/>
    </row>
    <row r="16" spans="2:11" ht="15" customHeight="1">
      <c r="B16" s="289"/>
      <c r="C16" s="290"/>
      <c r="D16" s="290"/>
      <c r="E16" s="291" t="s">
        <v>78</v>
      </c>
      <c r="F16" s="414" t="s">
        <v>551</v>
      </c>
      <c r="G16" s="414"/>
      <c r="H16" s="414"/>
      <c r="I16" s="414"/>
      <c r="J16" s="414"/>
      <c r="K16" s="286"/>
    </row>
    <row r="17" spans="2:11" ht="15" customHeight="1">
      <c r="B17" s="289"/>
      <c r="C17" s="290"/>
      <c r="D17" s="290"/>
      <c r="E17" s="291" t="s">
        <v>552</v>
      </c>
      <c r="F17" s="414" t="s">
        <v>553</v>
      </c>
      <c r="G17" s="414"/>
      <c r="H17" s="414"/>
      <c r="I17" s="414"/>
      <c r="J17" s="414"/>
      <c r="K17" s="286"/>
    </row>
    <row r="18" spans="2:11" ht="15" customHeight="1">
      <c r="B18" s="289"/>
      <c r="C18" s="290"/>
      <c r="D18" s="290"/>
      <c r="E18" s="291" t="s">
        <v>554</v>
      </c>
      <c r="F18" s="414" t="s">
        <v>555</v>
      </c>
      <c r="G18" s="414"/>
      <c r="H18" s="414"/>
      <c r="I18" s="414"/>
      <c r="J18" s="414"/>
      <c r="K18" s="286"/>
    </row>
    <row r="19" spans="2:11" ht="15" customHeight="1">
      <c r="B19" s="289"/>
      <c r="C19" s="290"/>
      <c r="D19" s="290"/>
      <c r="E19" s="291" t="s">
        <v>87</v>
      </c>
      <c r="F19" s="414" t="s">
        <v>556</v>
      </c>
      <c r="G19" s="414"/>
      <c r="H19" s="414"/>
      <c r="I19" s="414"/>
      <c r="J19" s="414"/>
      <c r="K19" s="286"/>
    </row>
    <row r="20" spans="2:11" ht="15" customHeight="1">
      <c r="B20" s="289"/>
      <c r="C20" s="290"/>
      <c r="D20" s="290"/>
      <c r="E20" s="291" t="s">
        <v>557</v>
      </c>
      <c r="F20" s="414" t="s">
        <v>558</v>
      </c>
      <c r="G20" s="414"/>
      <c r="H20" s="414"/>
      <c r="I20" s="414"/>
      <c r="J20" s="414"/>
      <c r="K20" s="286"/>
    </row>
    <row r="21" spans="2:11" ht="15" customHeight="1">
      <c r="B21" s="289"/>
      <c r="C21" s="290"/>
      <c r="D21" s="290"/>
      <c r="E21" s="291" t="s">
        <v>83</v>
      </c>
      <c r="F21" s="414" t="s">
        <v>559</v>
      </c>
      <c r="G21" s="414"/>
      <c r="H21" s="414"/>
      <c r="I21" s="414"/>
      <c r="J21" s="414"/>
      <c r="K21" s="286"/>
    </row>
    <row r="22" spans="2:11" ht="12.75" customHeight="1">
      <c r="B22" s="289"/>
      <c r="C22" s="290"/>
      <c r="D22" s="290"/>
      <c r="E22" s="290"/>
      <c r="F22" s="290"/>
      <c r="G22" s="290"/>
      <c r="H22" s="290"/>
      <c r="I22" s="290"/>
      <c r="J22" s="290"/>
      <c r="K22" s="286"/>
    </row>
    <row r="23" spans="2:11" ht="15" customHeight="1">
      <c r="B23" s="289"/>
      <c r="C23" s="414" t="s">
        <v>560</v>
      </c>
      <c r="D23" s="414"/>
      <c r="E23" s="414"/>
      <c r="F23" s="414"/>
      <c r="G23" s="414"/>
      <c r="H23" s="414"/>
      <c r="I23" s="414"/>
      <c r="J23" s="414"/>
      <c r="K23" s="286"/>
    </row>
    <row r="24" spans="2:11" ht="15" customHeight="1">
      <c r="B24" s="289"/>
      <c r="C24" s="414" t="s">
        <v>561</v>
      </c>
      <c r="D24" s="414"/>
      <c r="E24" s="414"/>
      <c r="F24" s="414"/>
      <c r="G24" s="414"/>
      <c r="H24" s="414"/>
      <c r="I24" s="414"/>
      <c r="J24" s="414"/>
      <c r="K24" s="286"/>
    </row>
    <row r="25" spans="2:11" ht="15" customHeight="1">
      <c r="B25" s="289"/>
      <c r="C25" s="288"/>
      <c r="D25" s="414" t="s">
        <v>562</v>
      </c>
      <c r="E25" s="414"/>
      <c r="F25" s="414"/>
      <c r="G25" s="414"/>
      <c r="H25" s="414"/>
      <c r="I25" s="414"/>
      <c r="J25" s="414"/>
      <c r="K25" s="286"/>
    </row>
    <row r="26" spans="2:11" ht="15" customHeight="1">
      <c r="B26" s="289"/>
      <c r="C26" s="290"/>
      <c r="D26" s="414" t="s">
        <v>563</v>
      </c>
      <c r="E26" s="414"/>
      <c r="F26" s="414"/>
      <c r="G26" s="414"/>
      <c r="H26" s="414"/>
      <c r="I26" s="414"/>
      <c r="J26" s="414"/>
      <c r="K26" s="286"/>
    </row>
    <row r="27" spans="2:11" ht="12.75" customHeight="1">
      <c r="B27" s="289"/>
      <c r="C27" s="290"/>
      <c r="D27" s="290"/>
      <c r="E27" s="290"/>
      <c r="F27" s="290"/>
      <c r="G27" s="290"/>
      <c r="H27" s="290"/>
      <c r="I27" s="290"/>
      <c r="J27" s="290"/>
      <c r="K27" s="286"/>
    </row>
    <row r="28" spans="2:11" ht="15" customHeight="1">
      <c r="B28" s="289"/>
      <c r="C28" s="290"/>
      <c r="D28" s="414" t="s">
        <v>564</v>
      </c>
      <c r="E28" s="414"/>
      <c r="F28" s="414"/>
      <c r="G28" s="414"/>
      <c r="H28" s="414"/>
      <c r="I28" s="414"/>
      <c r="J28" s="414"/>
      <c r="K28" s="286"/>
    </row>
    <row r="29" spans="2:11" ht="15" customHeight="1">
      <c r="B29" s="289"/>
      <c r="C29" s="290"/>
      <c r="D29" s="414" t="s">
        <v>565</v>
      </c>
      <c r="E29" s="414"/>
      <c r="F29" s="414"/>
      <c r="G29" s="414"/>
      <c r="H29" s="414"/>
      <c r="I29" s="414"/>
      <c r="J29" s="414"/>
      <c r="K29" s="286"/>
    </row>
    <row r="30" spans="2:11" ht="12.75" customHeight="1">
      <c r="B30" s="289"/>
      <c r="C30" s="290"/>
      <c r="D30" s="290"/>
      <c r="E30" s="290"/>
      <c r="F30" s="290"/>
      <c r="G30" s="290"/>
      <c r="H30" s="290"/>
      <c r="I30" s="290"/>
      <c r="J30" s="290"/>
      <c r="K30" s="286"/>
    </row>
    <row r="31" spans="2:11" ht="15" customHeight="1">
      <c r="B31" s="289"/>
      <c r="C31" s="290"/>
      <c r="D31" s="414" t="s">
        <v>566</v>
      </c>
      <c r="E31" s="414"/>
      <c r="F31" s="414"/>
      <c r="G31" s="414"/>
      <c r="H31" s="414"/>
      <c r="I31" s="414"/>
      <c r="J31" s="414"/>
      <c r="K31" s="286"/>
    </row>
    <row r="32" spans="2:11" ht="15" customHeight="1">
      <c r="B32" s="289"/>
      <c r="C32" s="290"/>
      <c r="D32" s="414" t="s">
        <v>567</v>
      </c>
      <c r="E32" s="414"/>
      <c r="F32" s="414"/>
      <c r="G32" s="414"/>
      <c r="H32" s="414"/>
      <c r="I32" s="414"/>
      <c r="J32" s="414"/>
      <c r="K32" s="286"/>
    </row>
    <row r="33" spans="2:11" ht="15" customHeight="1">
      <c r="B33" s="289"/>
      <c r="C33" s="290"/>
      <c r="D33" s="414" t="s">
        <v>568</v>
      </c>
      <c r="E33" s="414"/>
      <c r="F33" s="414"/>
      <c r="G33" s="414"/>
      <c r="H33" s="414"/>
      <c r="I33" s="414"/>
      <c r="J33" s="414"/>
      <c r="K33" s="286"/>
    </row>
    <row r="34" spans="2:11" ht="15" customHeight="1">
      <c r="B34" s="289"/>
      <c r="C34" s="290"/>
      <c r="D34" s="288"/>
      <c r="E34" s="292" t="s">
        <v>124</v>
      </c>
      <c r="F34" s="288"/>
      <c r="G34" s="414" t="s">
        <v>569</v>
      </c>
      <c r="H34" s="414"/>
      <c r="I34" s="414"/>
      <c r="J34" s="414"/>
      <c r="K34" s="286"/>
    </row>
    <row r="35" spans="2:11" ht="30.75" customHeight="1">
      <c r="B35" s="289"/>
      <c r="C35" s="290"/>
      <c r="D35" s="288"/>
      <c r="E35" s="292" t="s">
        <v>570</v>
      </c>
      <c r="F35" s="288"/>
      <c r="G35" s="414" t="s">
        <v>571</v>
      </c>
      <c r="H35" s="414"/>
      <c r="I35" s="414"/>
      <c r="J35" s="414"/>
      <c r="K35" s="286"/>
    </row>
    <row r="36" spans="2:11" ht="15" customHeight="1">
      <c r="B36" s="289"/>
      <c r="C36" s="290"/>
      <c r="D36" s="288"/>
      <c r="E36" s="292" t="s">
        <v>53</v>
      </c>
      <c r="F36" s="288"/>
      <c r="G36" s="414" t="s">
        <v>572</v>
      </c>
      <c r="H36" s="414"/>
      <c r="I36" s="414"/>
      <c r="J36" s="414"/>
      <c r="K36" s="286"/>
    </row>
    <row r="37" spans="2:11" ht="15" customHeight="1">
      <c r="B37" s="289"/>
      <c r="C37" s="290"/>
      <c r="D37" s="288"/>
      <c r="E37" s="292" t="s">
        <v>125</v>
      </c>
      <c r="F37" s="288"/>
      <c r="G37" s="414" t="s">
        <v>573</v>
      </c>
      <c r="H37" s="414"/>
      <c r="I37" s="414"/>
      <c r="J37" s="414"/>
      <c r="K37" s="286"/>
    </row>
    <row r="38" spans="2:11" ht="15" customHeight="1">
      <c r="B38" s="289"/>
      <c r="C38" s="290"/>
      <c r="D38" s="288"/>
      <c r="E38" s="292" t="s">
        <v>126</v>
      </c>
      <c r="F38" s="288"/>
      <c r="G38" s="414" t="s">
        <v>574</v>
      </c>
      <c r="H38" s="414"/>
      <c r="I38" s="414"/>
      <c r="J38" s="414"/>
      <c r="K38" s="286"/>
    </row>
    <row r="39" spans="2:11" ht="15" customHeight="1">
      <c r="B39" s="289"/>
      <c r="C39" s="290"/>
      <c r="D39" s="288"/>
      <c r="E39" s="292" t="s">
        <v>127</v>
      </c>
      <c r="F39" s="288"/>
      <c r="G39" s="414" t="s">
        <v>575</v>
      </c>
      <c r="H39" s="414"/>
      <c r="I39" s="414"/>
      <c r="J39" s="414"/>
      <c r="K39" s="286"/>
    </row>
    <row r="40" spans="2:11" ht="15" customHeight="1">
      <c r="B40" s="289"/>
      <c r="C40" s="290"/>
      <c r="D40" s="288"/>
      <c r="E40" s="292" t="s">
        <v>576</v>
      </c>
      <c r="F40" s="288"/>
      <c r="G40" s="414" t="s">
        <v>577</v>
      </c>
      <c r="H40" s="414"/>
      <c r="I40" s="414"/>
      <c r="J40" s="414"/>
      <c r="K40" s="286"/>
    </row>
    <row r="41" spans="2:11" ht="15" customHeight="1">
      <c r="B41" s="289"/>
      <c r="C41" s="290"/>
      <c r="D41" s="288"/>
      <c r="E41" s="292"/>
      <c r="F41" s="288"/>
      <c r="G41" s="414" t="s">
        <v>578</v>
      </c>
      <c r="H41" s="414"/>
      <c r="I41" s="414"/>
      <c r="J41" s="414"/>
      <c r="K41" s="286"/>
    </row>
    <row r="42" spans="2:11" ht="15" customHeight="1">
      <c r="B42" s="289"/>
      <c r="C42" s="290"/>
      <c r="D42" s="288"/>
      <c r="E42" s="292" t="s">
        <v>579</v>
      </c>
      <c r="F42" s="288"/>
      <c r="G42" s="414" t="s">
        <v>580</v>
      </c>
      <c r="H42" s="414"/>
      <c r="I42" s="414"/>
      <c r="J42" s="414"/>
      <c r="K42" s="286"/>
    </row>
    <row r="43" spans="2:11" ht="15" customHeight="1">
      <c r="B43" s="289"/>
      <c r="C43" s="290"/>
      <c r="D43" s="288"/>
      <c r="E43" s="292" t="s">
        <v>129</v>
      </c>
      <c r="F43" s="288"/>
      <c r="G43" s="414" t="s">
        <v>581</v>
      </c>
      <c r="H43" s="414"/>
      <c r="I43" s="414"/>
      <c r="J43" s="414"/>
      <c r="K43" s="286"/>
    </row>
    <row r="44" spans="2:11" ht="12.75" customHeight="1">
      <c r="B44" s="289"/>
      <c r="C44" s="290"/>
      <c r="D44" s="288"/>
      <c r="E44" s="288"/>
      <c r="F44" s="288"/>
      <c r="G44" s="288"/>
      <c r="H44" s="288"/>
      <c r="I44" s="288"/>
      <c r="J44" s="288"/>
      <c r="K44" s="286"/>
    </row>
    <row r="45" spans="2:11" ht="15" customHeight="1">
      <c r="B45" s="289"/>
      <c r="C45" s="290"/>
      <c r="D45" s="414" t="s">
        <v>582</v>
      </c>
      <c r="E45" s="414"/>
      <c r="F45" s="414"/>
      <c r="G45" s="414"/>
      <c r="H45" s="414"/>
      <c r="I45" s="414"/>
      <c r="J45" s="414"/>
      <c r="K45" s="286"/>
    </row>
    <row r="46" spans="2:11" ht="15" customHeight="1">
      <c r="B46" s="289"/>
      <c r="C46" s="290"/>
      <c r="D46" s="290"/>
      <c r="E46" s="414" t="s">
        <v>583</v>
      </c>
      <c r="F46" s="414"/>
      <c r="G46" s="414"/>
      <c r="H46" s="414"/>
      <c r="I46" s="414"/>
      <c r="J46" s="414"/>
      <c r="K46" s="286"/>
    </row>
    <row r="47" spans="2:11" ht="15" customHeight="1">
      <c r="B47" s="289"/>
      <c r="C47" s="290"/>
      <c r="D47" s="290"/>
      <c r="E47" s="414" t="s">
        <v>584</v>
      </c>
      <c r="F47" s="414"/>
      <c r="G47" s="414"/>
      <c r="H47" s="414"/>
      <c r="I47" s="414"/>
      <c r="J47" s="414"/>
      <c r="K47" s="286"/>
    </row>
    <row r="48" spans="2:11" ht="15" customHeight="1">
      <c r="B48" s="289"/>
      <c r="C48" s="290"/>
      <c r="D48" s="290"/>
      <c r="E48" s="414" t="s">
        <v>585</v>
      </c>
      <c r="F48" s="414"/>
      <c r="G48" s="414"/>
      <c r="H48" s="414"/>
      <c r="I48" s="414"/>
      <c r="J48" s="414"/>
      <c r="K48" s="286"/>
    </row>
    <row r="49" spans="2:11" ht="15" customHeight="1">
      <c r="B49" s="289"/>
      <c r="C49" s="290"/>
      <c r="D49" s="414" t="s">
        <v>586</v>
      </c>
      <c r="E49" s="414"/>
      <c r="F49" s="414"/>
      <c r="G49" s="414"/>
      <c r="H49" s="414"/>
      <c r="I49" s="414"/>
      <c r="J49" s="414"/>
      <c r="K49" s="286"/>
    </row>
    <row r="50" spans="2:11" ht="25.5" customHeight="1">
      <c r="B50" s="285"/>
      <c r="C50" s="415" t="s">
        <v>587</v>
      </c>
      <c r="D50" s="415"/>
      <c r="E50" s="415"/>
      <c r="F50" s="415"/>
      <c r="G50" s="415"/>
      <c r="H50" s="415"/>
      <c r="I50" s="415"/>
      <c r="J50" s="415"/>
      <c r="K50" s="286"/>
    </row>
    <row r="51" spans="2:11" ht="5.25" customHeight="1">
      <c r="B51" s="285"/>
      <c r="C51" s="287"/>
      <c r="D51" s="287"/>
      <c r="E51" s="287"/>
      <c r="F51" s="287"/>
      <c r="G51" s="287"/>
      <c r="H51" s="287"/>
      <c r="I51" s="287"/>
      <c r="J51" s="287"/>
      <c r="K51" s="286"/>
    </row>
    <row r="52" spans="2:11" ht="15" customHeight="1">
      <c r="B52" s="285"/>
      <c r="C52" s="414" t="s">
        <v>588</v>
      </c>
      <c r="D52" s="414"/>
      <c r="E52" s="414"/>
      <c r="F52" s="414"/>
      <c r="G52" s="414"/>
      <c r="H52" s="414"/>
      <c r="I52" s="414"/>
      <c r="J52" s="414"/>
      <c r="K52" s="286"/>
    </row>
    <row r="53" spans="2:11" ht="15" customHeight="1">
      <c r="B53" s="285"/>
      <c r="C53" s="414" t="s">
        <v>589</v>
      </c>
      <c r="D53" s="414"/>
      <c r="E53" s="414"/>
      <c r="F53" s="414"/>
      <c r="G53" s="414"/>
      <c r="H53" s="414"/>
      <c r="I53" s="414"/>
      <c r="J53" s="414"/>
      <c r="K53" s="286"/>
    </row>
    <row r="54" spans="2:11" ht="12.75" customHeight="1">
      <c r="B54" s="285"/>
      <c r="C54" s="288"/>
      <c r="D54" s="288"/>
      <c r="E54" s="288"/>
      <c r="F54" s="288"/>
      <c r="G54" s="288"/>
      <c r="H54" s="288"/>
      <c r="I54" s="288"/>
      <c r="J54" s="288"/>
      <c r="K54" s="286"/>
    </row>
    <row r="55" spans="2:11" ht="15" customHeight="1">
      <c r="B55" s="285"/>
      <c r="C55" s="414" t="s">
        <v>590</v>
      </c>
      <c r="D55" s="414"/>
      <c r="E55" s="414"/>
      <c r="F55" s="414"/>
      <c r="G55" s="414"/>
      <c r="H55" s="414"/>
      <c r="I55" s="414"/>
      <c r="J55" s="414"/>
      <c r="K55" s="286"/>
    </row>
    <row r="56" spans="2:11" ht="15" customHeight="1">
      <c r="B56" s="285"/>
      <c r="C56" s="290"/>
      <c r="D56" s="414" t="s">
        <v>591</v>
      </c>
      <c r="E56" s="414"/>
      <c r="F56" s="414"/>
      <c r="G56" s="414"/>
      <c r="H56" s="414"/>
      <c r="I56" s="414"/>
      <c r="J56" s="414"/>
      <c r="K56" s="286"/>
    </row>
    <row r="57" spans="2:11" ht="15" customHeight="1">
      <c r="B57" s="285"/>
      <c r="C57" s="290"/>
      <c r="D57" s="414" t="s">
        <v>592</v>
      </c>
      <c r="E57" s="414"/>
      <c r="F57" s="414"/>
      <c r="G57" s="414"/>
      <c r="H57" s="414"/>
      <c r="I57" s="414"/>
      <c r="J57" s="414"/>
      <c r="K57" s="286"/>
    </row>
    <row r="58" spans="2:11" ht="15" customHeight="1">
      <c r="B58" s="285"/>
      <c r="C58" s="290"/>
      <c r="D58" s="414" t="s">
        <v>593</v>
      </c>
      <c r="E58" s="414"/>
      <c r="F58" s="414"/>
      <c r="G58" s="414"/>
      <c r="H58" s="414"/>
      <c r="I58" s="414"/>
      <c r="J58" s="414"/>
      <c r="K58" s="286"/>
    </row>
    <row r="59" spans="2:11" ht="15" customHeight="1">
      <c r="B59" s="285"/>
      <c r="C59" s="290"/>
      <c r="D59" s="414" t="s">
        <v>594</v>
      </c>
      <c r="E59" s="414"/>
      <c r="F59" s="414"/>
      <c r="G59" s="414"/>
      <c r="H59" s="414"/>
      <c r="I59" s="414"/>
      <c r="J59" s="414"/>
      <c r="K59" s="286"/>
    </row>
    <row r="60" spans="2:11" ht="15" customHeight="1">
      <c r="B60" s="285"/>
      <c r="C60" s="290"/>
      <c r="D60" s="413" t="s">
        <v>595</v>
      </c>
      <c r="E60" s="413"/>
      <c r="F60" s="413"/>
      <c r="G60" s="413"/>
      <c r="H60" s="413"/>
      <c r="I60" s="413"/>
      <c r="J60" s="413"/>
      <c r="K60" s="286"/>
    </row>
    <row r="61" spans="2:11" ht="15" customHeight="1">
      <c r="B61" s="285"/>
      <c r="C61" s="290"/>
      <c r="D61" s="414" t="s">
        <v>596</v>
      </c>
      <c r="E61" s="414"/>
      <c r="F61" s="414"/>
      <c r="G61" s="414"/>
      <c r="H61" s="414"/>
      <c r="I61" s="414"/>
      <c r="J61" s="414"/>
      <c r="K61" s="286"/>
    </row>
    <row r="62" spans="2:11" ht="12.75" customHeight="1">
      <c r="B62" s="285"/>
      <c r="C62" s="290"/>
      <c r="D62" s="290"/>
      <c r="E62" s="293"/>
      <c r="F62" s="290"/>
      <c r="G62" s="290"/>
      <c r="H62" s="290"/>
      <c r="I62" s="290"/>
      <c r="J62" s="290"/>
      <c r="K62" s="286"/>
    </row>
    <row r="63" spans="2:11" ht="15" customHeight="1">
      <c r="B63" s="285"/>
      <c r="C63" s="290"/>
      <c r="D63" s="414" t="s">
        <v>597</v>
      </c>
      <c r="E63" s="414"/>
      <c r="F63" s="414"/>
      <c r="G63" s="414"/>
      <c r="H63" s="414"/>
      <c r="I63" s="414"/>
      <c r="J63" s="414"/>
      <c r="K63" s="286"/>
    </row>
    <row r="64" spans="2:11" ht="15" customHeight="1">
      <c r="B64" s="285"/>
      <c r="C64" s="290"/>
      <c r="D64" s="413" t="s">
        <v>598</v>
      </c>
      <c r="E64" s="413"/>
      <c r="F64" s="413"/>
      <c r="G64" s="413"/>
      <c r="H64" s="413"/>
      <c r="I64" s="413"/>
      <c r="J64" s="413"/>
      <c r="K64" s="286"/>
    </row>
    <row r="65" spans="2:11" ht="15" customHeight="1">
      <c r="B65" s="285"/>
      <c r="C65" s="290"/>
      <c r="D65" s="414" t="s">
        <v>599</v>
      </c>
      <c r="E65" s="414"/>
      <c r="F65" s="414"/>
      <c r="G65" s="414"/>
      <c r="H65" s="414"/>
      <c r="I65" s="414"/>
      <c r="J65" s="414"/>
      <c r="K65" s="286"/>
    </row>
    <row r="66" spans="2:11" ht="15" customHeight="1">
      <c r="B66" s="285"/>
      <c r="C66" s="290"/>
      <c r="D66" s="414" t="s">
        <v>600</v>
      </c>
      <c r="E66" s="414"/>
      <c r="F66" s="414"/>
      <c r="G66" s="414"/>
      <c r="H66" s="414"/>
      <c r="I66" s="414"/>
      <c r="J66" s="414"/>
      <c r="K66" s="286"/>
    </row>
    <row r="67" spans="2:11" ht="15" customHeight="1">
      <c r="B67" s="285"/>
      <c r="C67" s="290"/>
      <c r="D67" s="414" t="s">
        <v>601</v>
      </c>
      <c r="E67" s="414"/>
      <c r="F67" s="414"/>
      <c r="G67" s="414"/>
      <c r="H67" s="414"/>
      <c r="I67" s="414"/>
      <c r="J67" s="414"/>
      <c r="K67" s="286"/>
    </row>
    <row r="68" spans="2:11" ht="15" customHeight="1">
      <c r="B68" s="285"/>
      <c r="C68" s="290"/>
      <c r="D68" s="414" t="s">
        <v>602</v>
      </c>
      <c r="E68" s="414"/>
      <c r="F68" s="414"/>
      <c r="G68" s="414"/>
      <c r="H68" s="414"/>
      <c r="I68" s="414"/>
      <c r="J68" s="414"/>
      <c r="K68" s="286"/>
    </row>
    <row r="69" spans="2:11" ht="12.75" customHeight="1">
      <c r="B69" s="294"/>
      <c r="C69" s="295"/>
      <c r="D69" s="295"/>
      <c r="E69" s="295"/>
      <c r="F69" s="295"/>
      <c r="G69" s="295"/>
      <c r="H69" s="295"/>
      <c r="I69" s="295"/>
      <c r="J69" s="295"/>
      <c r="K69" s="296"/>
    </row>
    <row r="70" spans="2:11" ht="18.75" customHeight="1">
      <c r="B70" s="297"/>
      <c r="C70" s="297"/>
      <c r="D70" s="297"/>
      <c r="E70" s="297"/>
      <c r="F70" s="297"/>
      <c r="G70" s="297"/>
      <c r="H70" s="297"/>
      <c r="I70" s="297"/>
      <c r="J70" s="297"/>
      <c r="K70" s="298"/>
    </row>
    <row r="71" spans="2:11" ht="18.75" customHeight="1">
      <c r="B71" s="298"/>
      <c r="C71" s="298"/>
      <c r="D71" s="298"/>
      <c r="E71" s="298"/>
      <c r="F71" s="298"/>
      <c r="G71" s="298"/>
      <c r="H71" s="298"/>
      <c r="I71" s="298"/>
      <c r="J71" s="298"/>
      <c r="K71" s="298"/>
    </row>
    <row r="72" spans="2:11" ht="7.5" customHeight="1">
      <c r="B72" s="299"/>
      <c r="C72" s="300"/>
      <c r="D72" s="300"/>
      <c r="E72" s="300"/>
      <c r="F72" s="300"/>
      <c r="G72" s="300"/>
      <c r="H72" s="300"/>
      <c r="I72" s="300"/>
      <c r="J72" s="300"/>
      <c r="K72" s="301"/>
    </row>
    <row r="73" spans="2:11" ht="45" customHeight="1">
      <c r="B73" s="302"/>
      <c r="C73" s="412" t="s">
        <v>96</v>
      </c>
      <c r="D73" s="412"/>
      <c r="E73" s="412"/>
      <c r="F73" s="412"/>
      <c r="G73" s="412"/>
      <c r="H73" s="412"/>
      <c r="I73" s="412"/>
      <c r="J73" s="412"/>
      <c r="K73" s="303"/>
    </row>
    <row r="74" spans="2:11" ht="17.25" customHeight="1">
      <c r="B74" s="302"/>
      <c r="C74" s="304" t="s">
        <v>603</v>
      </c>
      <c r="D74" s="304"/>
      <c r="E74" s="304"/>
      <c r="F74" s="304" t="s">
        <v>604</v>
      </c>
      <c r="G74" s="305"/>
      <c r="H74" s="304" t="s">
        <v>125</v>
      </c>
      <c r="I74" s="304" t="s">
        <v>57</v>
      </c>
      <c r="J74" s="304" t="s">
        <v>605</v>
      </c>
      <c r="K74" s="303"/>
    </row>
    <row r="75" spans="2:11" ht="17.25" customHeight="1">
      <c r="B75" s="302"/>
      <c r="C75" s="306" t="s">
        <v>606</v>
      </c>
      <c r="D75" s="306"/>
      <c r="E75" s="306"/>
      <c r="F75" s="307" t="s">
        <v>607</v>
      </c>
      <c r="G75" s="308"/>
      <c r="H75" s="306"/>
      <c r="I75" s="306"/>
      <c r="J75" s="306" t="s">
        <v>608</v>
      </c>
      <c r="K75" s="303"/>
    </row>
    <row r="76" spans="2:11" ht="5.25" customHeight="1">
      <c r="B76" s="302"/>
      <c r="C76" s="309"/>
      <c r="D76" s="309"/>
      <c r="E76" s="309"/>
      <c r="F76" s="309"/>
      <c r="G76" s="310"/>
      <c r="H76" s="309"/>
      <c r="I76" s="309"/>
      <c r="J76" s="309"/>
      <c r="K76" s="303"/>
    </row>
    <row r="77" spans="2:11" ht="15" customHeight="1">
      <c r="B77" s="302"/>
      <c r="C77" s="292" t="s">
        <v>53</v>
      </c>
      <c r="D77" s="309"/>
      <c r="E77" s="309"/>
      <c r="F77" s="311" t="s">
        <v>609</v>
      </c>
      <c r="G77" s="310"/>
      <c r="H77" s="292" t="s">
        <v>610</v>
      </c>
      <c r="I77" s="292" t="s">
        <v>611</v>
      </c>
      <c r="J77" s="292">
        <v>20</v>
      </c>
      <c r="K77" s="303"/>
    </row>
    <row r="78" spans="2:11" ht="15" customHeight="1">
      <c r="B78" s="302"/>
      <c r="C78" s="292" t="s">
        <v>612</v>
      </c>
      <c r="D78" s="292"/>
      <c r="E78" s="292"/>
      <c r="F78" s="311" t="s">
        <v>609</v>
      </c>
      <c r="G78" s="310"/>
      <c r="H78" s="292" t="s">
        <v>613</v>
      </c>
      <c r="I78" s="292" t="s">
        <v>611</v>
      </c>
      <c r="J78" s="292">
        <v>120</v>
      </c>
      <c r="K78" s="303"/>
    </row>
    <row r="79" spans="2:11" ht="15" customHeight="1">
      <c r="B79" s="312"/>
      <c r="C79" s="292" t="s">
        <v>614</v>
      </c>
      <c r="D79" s="292"/>
      <c r="E79" s="292"/>
      <c r="F79" s="311" t="s">
        <v>615</v>
      </c>
      <c r="G79" s="310"/>
      <c r="H79" s="292" t="s">
        <v>616</v>
      </c>
      <c r="I79" s="292" t="s">
        <v>611</v>
      </c>
      <c r="J79" s="292">
        <v>50</v>
      </c>
      <c r="K79" s="303"/>
    </row>
    <row r="80" spans="2:11" ht="15" customHeight="1">
      <c r="B80" s="312"/>
      <c r="C80" s="292" t="s">
        <v>617</v>
      </c>
      <c r="D80" s="292"/>
      <c r="E80" s="292"/>
      <c r="F80" s="311" t="s">
        <v>609</v>
      </c>
      <c r="G80" s="310"/>
      <c r="H80" s="292" t="s">
        <v>618</v>
      </c>
      <c r="I80" s="292" t="s">
        <v>619</v>
      </c>
      <c r="J80" s="292"/>
      <c r="K80" s="303"/>
    </row>
    <row r="81" spans="2:11" ht="15" customHeight="1">
      <c r="B81" s="312"/>
      <c r="C81" s="313" t="s">
        <v>620</v>
      </c>
      <c r="D81" s="313"/>
      <c r="E81" s="313"/>
      <c r="F81" s="314" t="s">
        <v>615</v>
      </c>
      <c r="G81" s="313"/>
      <c r="H81" s="313" t="s">
        <v>621</v>
      </c>
      <c r="I81" s="313" t="s">
        <v>611</v>
      </c>
      <c r="J81" s="313">
        <v>15</v>
      </c>
      <c r="K81" s="303"/>
    </row>
    <row r="82" spans="2:11" ht="15" customHeight="1">
      <c r="B82" s="312"/>
      <c r="C82" s="313" t="s">
        <v>622</v>
      </c>
      <c r="D82" s="313"/>
      <c r="E82" s="313"/>
      <c r="F82" s="314" t="s">
        <v>615</v>
      </c>
      <c r="G82" s="313"/>
      <c r="H82" s="313" t="s">
        <v>623</v>
      </c>
      <c r="I82" s="313" t="s">
        <v>611</v>
      </c>
      <c r="J82" s="313">
        <v>15</v>
      </c>
      <c r="K82" s="303"/>
    </row>
    <row r="83" spans="2:11" ht="15" customHeight="1">
      <c r="B83" s="312"/>
      <c r="C83" s="313" t="s">
        <v>624</v>
      </c>
      <c r="D83" s="313"/>
      <c r="E83" s="313"/>
      <c r="F83" s="314" t="s">
        <v>615</v>
      </c>
      <c r="G83" s="313"/>
      <c r="H83" s="313" t="s">
        <v>625</v>
      </c>
      <c r="I83" s="313" t="s">
        <v>611</v>
      </c>
      <c r="J83" s="313">
        <v>20</v>
      </c>
      <c r="K83" s="303"/>
    </row>
    <row r="84" spans="2:11" ht="15" customHeight="1">
      <c r="B84" s="312"/>
      <c r="C84" s="313" t="s">
        <v>626</v>
      </c>
      <c r="D84" s="313"/>
      <c r="E84" s="313"/>
      <c r="F84" s="314" t="s">
        <v>615</v>
      </c>
      <c r="G84" s="313"/>
      <c r="H84" s="313" t="s">
        <v>627</v>
      </c>
      <c r="I84" s="313" t="s">
        <v>611</v>
      </c>
      <c r="J84" s="313">
        <v>20</v>
      </c>
      <c r="K84" s="303"/>
    </row>
    <row r="85" spans="2:11" ht="15" customHeight="1">
      <c r="B85" s="312"/>
      <c r="C85" s="292" t="s">
        <v>628</v>
      </c>
      <c r="D85" s="292"/>
      <c r="E85" s="292"/>
      <c r="F85" s="311" t="s">
        <v>615</v>
      </c>
      <c r="G85" s="310"/>
      <c r="H85" s="292" t="s">
        <v>629</v>
      </c>
      <c r="I85" s="292" t="s">
        <v>611</v>
      </c>
      <c r="J85" s="292">
        <v>50</v>
      </c>
      <c r="K85" s="303"/>
    </row>
    <row r="86" spans="2:11" ht="15" customHeight="1">
      <c r="B86" s="312"/>
      <c r="C86" s="292" t="s">
        <v>630</v>
      </c>
      <c r="D86" s="292"/>
      <c r="E86" s="292"/>
      <c r="F86" s="311" t="s">
        <v>615</v>
      </c>
      <c r="G86" s="310"/>
      <c r="H86" s="292" t="s">
        <v>631</v>
      </c>
      <c r="I86" s="292" t="s">
        <v>611</v>
      </c>
      <c r="J86" s="292">
        <v>20</v>
      </c>
      <c r="K86" s="303"/>
    </row>
    <row r="87" spans="2:11" ht="15" customHeight="1">
      <c r="B87" s="312"/>
      <c r="C87" s="292" t="s">
        <v>632</v>
      </c>
      <c r="D87" s="292"/>
      <c r="E87" s="292"/>
      <c r="F87" s="311" t="s">
        <v>615</v>
      </c>
      <c r="G87" s="310"/>
      <c r="H87" s="292" t="s">
        <v>633</v>
      </c>
      <c r="I87" s="292" t="s">
        <v>611</v>
      </c>
      <c r="J87" s="292">
        <v>20</v>
      </c>
      <c r="K87" s="303"/>
    </row>
    <row r="88" spans="2:11" ht="15" customHeight="1">
      <c r="B88" s="312"/>
      <c r="C88" s="292" t="s">
        <v>634</v>
      </c>
      <c r="D88" s="292"/>
      <c r="E88" s="292"/>
      <c r="F88" s="311" t="s">
        <v>615</v>
      </c>
      <c r="G88" s="310"/>
      <c r="H88" s="292" t="s">
        <v>635</v>
      </c>
      <c r="I88" s="292" t="s">
        <v>611</v>
      </c>
      <c r="J88" s="292">
        <v>50</v>
      </c>
      <c r="K88" s="303"/>
    </row>
    <row r="89" spans="2:11" ht="15" customHeight="1">
      <c r="B89" s="312"/>
      <c r="C89" s="292" t="s">
        <v>636</v>
      </c>
      <c r="D89" s="292"/>
      <c r="E89" s="292"/>
      <c r="F89" s="311" t="s">
        <v>615</v>
      </c>
      <c r="G89" s="310"/>
      <c r="H89" s="292" t="s">
        <v>636</v>
      </c>
      <c r="I89" s="292" t="s">
        <v>611</v>
      </c>
      <c r="J89" s="292">
        <v>50</v>
      </c>
      <c r="K89" s="303"/>
    </row>
    <row r="90" spans="2:11" ht="15" customHeight="1">
      <c r="B90" s="312"/>
      <c r="C90" s="292" t="s">
        <v>130</v>
      </c>
      <c r="D90" s="292"/>
      <c r="E90" s="292"/>
      <c r="F90" s="311" t="s">
        <v>615</v>
      </c>
      <c r="G90" s="310"/>
      <c r="H90" s="292" t="s">
        <v>637</v>
      </c>
      <c r="I90" s="292" t="s">
        <v>611</v>
      </c>
      <c r="J90" s="292">
        <v>255</v>
      </c>
      <c r="K90" s="303"/>
    </row>
    <row r="91" spans="2:11" ht="15" customHeight="1">
      <c r="B91" s="312"/>
      <c r="C91" s="292" t="s">
        <v>638</v>
      </c>
      <c r="D91" s="292"/>
      <c r="E91" s="292"/>
      <c r="F91" s="311" t="s">
        <v>609</v>
      </c>
      <c r="G91" s="310"/>
      <c r="H91" s="292" t="s">
        <v>639</v>
      </c>
      <c r="I91" s="292" t="s">
        <v>640</v>
      </c>
      <c r="J91" s="292"/>
      <c r="K91" s="303"/>
    </row>
    <row r="92" spans="2:11" ht="15" customHeight="1">
      <c r="B92" s="312"/>
      <c r="C92" s="292" t="s">
        <v>641</v>
      </c>
      <c r="D92" s="292"/>
      <c r="E92" s="292"/>
      <c r="F92" s="311" t="s">
        <v>609</v>
      </c>
      <c r="G92" s="310"/>
      <c r="H92" s="292" t="s">
        <v>642</v>
      </c>
      <c r="I92" s="292" t="s">
        <v>643</v>
      </c>
      <c r="J92" s="292"/>
      <c r="K92" s="303"/>
    </row>
    <row r="93" spans="2:11" ht="15" customHeight="1">
      <c r="B93" s="312"/>
      <c r="C93" s="292" t="s">
        <v>644</v>
      </c>
      <c r="D93" s="292"/>
      <c r="E93" s="292"/>
      <c r="F93" s="311" t="s">
        <v>609</v>
      </c>
      <c r="G93" s="310"/>
      <c r="H93" s="292" t="s">
        <v>644</v>
      </c>
      <c r="I93" s="292" t="s">
        <v>643</v>
      </c>
      <c r="J93" s="292"/>
      <c r="K93" s="303"/>
    </row>
    <row r="94" spans="2:11" ht="15" customHeight="1">
      <c r="B94" s="312"/>
      <c r="C94" s="292" t="s">
        <v>38</v>
      </c>
      <c r="D94" s="292"/>
      <c r="E94" s="292"/>
      <c r="F94" s="311" t="s">
        <v>609</v>
      </c>
      <c r="G94" s="310"/>
      <c r="H94" s="292" t="s">
        <v>645</v>
      </c>
      <c r="I94" s="292" t="s">
        <v>643</v>
      </c>
      <c r="J94" s="292"/>
      <c r="K94" s="303"/>
    </row>
    <row r="95" spans="2:11" ht="15" customHeight="1">
      <c r="B95" s="312"/>
      <c r="C95" s="292" t="s">
        <v>48</v>
      </c>
      <c r="D95" s="292"/>
      <c r="E95" s="292"/>
      <c r="F95" s="311" t="s">
        <v>609</v>
      </c>
      <c r="G95" s="310"/>
      <c r="H95" s="292" t="s">
        <v>646</v>
      </c>
      <c r="I95" s="292" t="s">
        <v>643</v>
      </c>
      <c r="J95" s="292"/>
      <c r="K95" s="303"/>
    </row>
    <row r="96" spans="2:11" ht="15" customHeight="1">
      <c r="B96" s="315"/>
      <c r="C96" s="316"/>
      <c r="D96" s="316"/>
      <c r="E96" s="316"/>
      <c r="F96" s="316"/>
      <c r="G96" s="316"/>
      <c r="H96" s="316"/>
      <c r="I96" s="316"/>
      <c r="J96" s="316"/>
      <c r="K96" s="317"/>
    </row>
    <row r="97" spans="2:11" ht="18.75" customHeight="1">
      <c r="B97" s="318"/>
      <c r="C97" s="319"/>
      <c r="D97" s="319"/>
      <c r="E97" s="319"/>
      <c r="F97" s="319"/>
      <c r="G97" s="319"/>
      <c r="H97" s="319"/>
      <c r="I97" s="319"/>
      <c r="J97" s="319"/>
      <c r="K97" s="318"/>
    </row>
    <row r="98" spans="2:11" ht="18.75" customHeight="1">
      <c r="B98" s="298"/>
      <c r="C98" s="298"/>
      <c r="D98" s="298"/>
      <c r="E98" s="298"/>
      <c r="F98" s="298"/>
      <c r="G98" s="298"/>
      <c r="H98" s="298"/>
      <c r="I98" s="298"/>
      <c r="J98" s="298"/>
      <c r="K98" s="298"/>
    </row>
    <row r="99" spans="2:11" ht="7.5" customHeight="1">
      <c r="B99" s="299"/>
      <c r="C99" s="300"/>
      <c r="D99" s="300"/>
      <c r="E99" s="300"/>
      <c r="F99" s="300"/>
      <c r="G99" s="300"/>
      <c r="H99" s="300"/>
      <c r="I99" s="300"/>
      <c r="J99" s="300"/>
      <c r="K99" s="301"/>
    </row>
    <row r="100" spans="2:11" ht="45" customHeight="1">
      <c r="B100" s="302"/>
      <c r="C100" s="412" t="s">
        <v>647</v>
      </c>
      <c r="D100" s="412"/>
      <c r="E100" s="412"/>
      <c r="F100" s="412"/>
      <c r="G100" s="412"/>
      <c r="H100" s="412"/>
      <c r="I100" s="412"/>
      <c r="J100" s="412"/>
      <c r="K100" s="303"/>
    </row>
    <row r="101" spans="2:11" ht="17.25" customHeight="1">
      <c r="B101" s="302"/>
      <c r="C101" s="304" t="s">
        <v>603</v>
      </c>
      <c r="D101" s="304"/>
      <c r="E101" s="304"/>
      <c r="F101" s="304" t="s">
        <v>604</v>
      </c>
      <c r="G101" s="305"/>
      <c r="H101" s="304" t="s">
        <v>125</v>
      </c>
      <c r="I101" s="304" t="s">
        <v>57</v>
      </c>
      <c r="J101" s="304" t="s">
        <v>605</v>
      </c>
      <c r="K101" s="303"/>
    </row>
    <row r="102" spans="2:11" ht="17.25" customHeight="1">
      <c r="B102" s="302"/>
      <c r="C102" s="306" t="s">
        <v>606</v>
      </c>
      <c r="D102" s="306"/>
      <c r="E102" s="306"/>
      <c r="F102" s="307" t="s">
        <v>607</v>
      </c>
      <c r="G102" s="308"/>
      <c r="H102" s="306"/>
      <c r="I102" s="306"/>
      <c r="J102" s="306" t="s">
        <v>608</v>
      </c>
      <c r="K102" s="303"/>
    </row>
    <row r="103" spans="2:11" ht="5.25" customHeight="1">
      <c r="B103" s="302"/>
      <c r="C103" s="304"/>
      <c r="D103" s="304"/>
      <c r="E103" s="304"/>
      <c r="F103" s="304"/>
      <c r="G103" s="320"/>
      <c r="H103" s="304"/>
      <c r="I103" s="304"/>
      <c r="J103" s="304"/>
      <c r="K103" s="303"/>
    </row>
    <row r="104" spans="2:11" ht="15" customHeight="1">
      <c r="B104" s="302"/>
      <c r="C104" s="292" t="s">
        <v>53</v>
      </c>
      <c r="D104" s="309"/>
      <c r="E104" s="309"/>
      <c r="F104" s="311" t="s">
        <v>609</v>
      </c>
      <c r="G104" s="320"/>
      <c r="H104" s="292" t="s">
        <v>648</v>
      </c>
      <c r="I104" s="292" t="s">
        <v>611</v>
      </c>
      <c r="J104" s="292">
        <v>20</v>
      </c>
      <c r="K104" s="303"/>
    </row>
    <row r="105" spans="2:11" ht="15" customHeight="1">
      <c r="B105" s="302"/>
      <c r="C105" s="292" t="s">
        <v>612</v>
      </c>
      <c r="D105" s="292"/>
      <c r="E105" s="292"/>
      <c r="F105" s="311" t="s">
        <v>609</v>
      </c>
      <c r="G105" s="292"/>
      <c r="H105" s="292" t="s">
        <v>648</v>
      </c>
      <c r="I105" s="292" t="s">
        <v>611</v>
      </c>
      <c r="J105" s="292">
        <v>120</v>
      </c>
      <c r="K105" s="303"/>
    </row>
    <row r="106" spans="2:11" ht="15" customHeight="1">
      <c r="B106" s="312"/>
      <c r="C106" s="292" t="s">
        <v>614</v>
      </c>
      <c r="D106" s="292"/>
      <c r="E106" s="292"/>
      <c r="F106" s="311" t="s">
        <v>615</v>
      </c>
      <c r="G106" s="292"/>
      <c r="H106" s="292" t="s">
        <v>648</v>
      </c>
      <c r="I106" s="292" t="s">
        <v>611</v>
      </c>
      <c r="J106" s="292">
        <v>50</v>
      </c>
      <c r="K106" s="303"/>
    </row>
    <row r="107" spans="2:11" ht="15" customHeight="1">
      <c r="B107" s="312"/>
      <c r="C107" s="292" t="s">
        <v>617</v>
      </c>
      <c r="D107" s="292"/>
      <c r="E107" s="292"/>
      <c r="F107" s="311" t="s">
        <v>609</v>
      </c>
      <c r="G107" s="292"/>
      <c r="H107" s="292" t="s">
        <v>648</v>
      </c>
      <c r="I107" s="292" t="s">
        <v>619</v>
      </c>
      <c r="J107" s="292"/>
      <c r="K107" s="303"/>
    </row>
    <row r="108" spans="2:11" ht="15" customHeight="1">
      <c r="B108" s="312"/>
      <c r="C108" s="292" t="s">
        <v>628</v>
      </c>
      <c r="D108" s="292"/>
      <c r="E108" s="292"/>
      <c r="F108" s="311" t="s">
        <v>615</v>
      </c>
      <c r="G108" s="292"/>
      <c r="H108" s="292" t="s">
        <v>648</v>
      </c>
      <c r="I108" s="292" t="s">
        <v>611</v>
      </c>
      <c r="J108" s="292">
        <v>50</v>
      </c>
      <c r="K108" s="303"/>
    </row>
    <row r="109" spans="2:11" ht="15" customHeight="1">
      <c r="B109" s="312"/>
      <c r="C109" s="292" t="s">
        <v>636</v>
      </c>
      <c r="D109" s="292"/>
      <c r="E109" s="292"/>
      <c r="F109" s="311" t="s">
        <v>615</v>
      </c>
      <c r="G109" s="292"/>
      <c r="H109" s="292" t="s">
        <v>648</v>
      </c>
      <c r="I109" s="292" t="s">
        <v>611</v>
      </c>
      <c r="J109" s="292">
        <v>50</v>
      </c>
      <c r="K109" s="303"/>
    </row>
    <row r="110" spans="2:11" ht="15" customHeight="1">
      <c r="B110" s="312"/>
      <c r="C110" s="292" t="s">
        <v>634</v>
      </c>
      <c r="D110" s="292"/>
      <c r="E110" s="292"/>
      <c r="F110" s="311" t="s">
        <v>615</v>
      </c>
      <c r="G110" s="292"/>
      <c r="H110" s="292" t="s">
        <v>648</v>
      </c>
      <c r="I110" s="292" t="s">
        <v>611</v>
      </c>
      <c r="J110" s="292">
        <v>50</v>
      </c>
      <c r="K110" s="303"/>
    </row>
    <row r="111" spans="2:11" ht="15" customHeight="1">
      <c r="B111" s="312"/>
      <c r="C111" s="292" t="s">
        <v>53</v>
      </c>
      <c r="D111" s="292"/>
      <c r="E111" s="292"/>
      <c r="F111" s="311" t="s">
        <v>609</v>
      </c>
      <c r="G111" s="292"/>
      <c r="H111" s="292" t="s">
        <v>649</v>
      </c>
      <c r="I111" s="292" t="s">
        <v>611</v>
      </c>
      <c r="J111" s="292">
        <v>20</v>
      </c>
      <c r="K111" s="303"/>
    </row>
    <row r="112" spans="2:11" ht="15" customHeight="1">
      <c r="B112" s="312"/>
      <c r="C112" s="292" t="s">
        <v>650</v>
      </c>
      <c r="D112" s="292"/>
      <c r="E112" s="292"/>
      <c r="F112" s="311" t="s">
        <v>609</v>
      </c>
      <c r="G112" s="292"/>
      <c r="H112" s="292" t="s">
        <v>651</v>
      </c>
      <c r="I112" s="292" t="s">
        <v>611</v>
      </c>
      <c r="J112" s="292">
        <v>120</v>
      </c>
      <c r="K112" s="303"/>
    </row>
    <row r="113" spans="2:11" ht="15" customHeight="1">
      <c r="B113" s="312"/>
      <c r="C113" s="292" t="s">
        <v>38</v>
      </c>
      <c r="D113" s="292"/>
      <c r="E113" s="292"/>
      <c r="F113" s="311" t="s">
        <v>609</v>
      </c>
      <c r="G113" s="292"/>
      <c r="H113" s="292" t="s">
        <v>652</v>
      </c>
      <c r="I113" s="292" t="s">
        <v>643</v>
      </c>
      <c r="J113" s="292"/>
      <c r="K113" s="303"/>
    </row>
    <row r="114" spans="2:11" ht="15" customHeight="1">
      <c r="B114" s="312"/>
      <c r="C114" s="292" t="s">
        <v>48</v>
      </c>
      <c r="D114" s="292"/>
      <c r="E114" s="292"/>
      <c r="F114" s="311" t="s">
        <v>609</v>
      </c>
      <c r="G114" s="292"/>
      <c r="H114" s="292" t="s">
        <v>653</v>
      </c>
      <c r="I114" s="292" t="s">
        <v>643</v>
      </c>
      <c r="J114" s="292"/>
      <c r="K114" s="303"/>
    </row>
    <row r="115" spans="2:11" ht="15" customHeight="1">
      <c r="B115" s="312"/>
      <c r="C115" s="292" t="s">
        <v>57</v>
      </c>
      <c r="D115" s="292"/>
      <c r="E115" s="292"/>
      <c r="F115" s="311" t="s">
        <v>609</v>
      </c>
      <c r="G115" s="292"/>
      <c r="H115" s="292" t="s">
        <v>654</v>
      </c>
      <c r="I115" s="292" t="s">
        <v>655</v>
      </c>
      <c r="J115" s="292"/>
      <c r="K115" s="303"/>
    </row>
    <row r="116" spans="2:11" ht="15" customHeight="1">
      <c r="B116" s="315"/>
      <c r="C116" s="321"/>
      <c r="D116" s="321"/>
      <c r="E116" s="321"/>
      <c r="F116" s="321"/>
      <c r="G116" s="321"/>
      <c r="H116" s="321"/>
      <c r="I116" s="321"/>
      <c r="J116" s="321"/>
      <c r="K116" s="317"/>
    </row>
    <row r="117" spans="2:11" ht="18.75" customHeight="1">
      <c r="B117" s="322"/>
      <c r="C117" s="288"/>
      <c r="D117" s="288"/>
      <c r="E117" s="288"/>
      <c r="F117" s="323"/>
      <c r="G117" s="288"/>
      <c r="H117" s="288"/>
      <c r="I117" s="288"/>
      <c r="J117" s="288"/>
      <c r="K117" s="322"/>
    </row>
    <row r="118" spans="2:11" ht="18.75" customHeight="1">
      <c r="B118" s="298"/>
      <c r="C118" s="298"/>
      <c r="D118" s="298"/>
      <c r="E118" s="298"/>
      <c r="F118" s="298"/>
      <c r="G118" s="298"/>
      <c r="H118" s="298"/>
      <c r="I118" s="298"/>
      <c r="J118" s="298"/>
      <c r="K118" s="298"/>
    </row>
    <row r="119" spans="2:11" ht="7.5" customHeight="1">
      <c r="B119" s="324"/>
      <c r="C119" s="325"/>
      <c r="D119" s="325"/>
      <c r="E119" s="325"/>
      <c r="F119" s="325"/>
      <c r="G119" s="325"/>
      <c r="H119" s="325"/>
      <c r="I119" s="325"/>
      <c r="J119" s="325"/>
      <c r="K119" s="326"/>
    </row>
    <row r="120" spans="2:11" ht="45" customHeight="1">
      <c r="B120" s="327"/>
      <c r="C120" s="411" t="s">
        <v>656</v>
      </c>
      <c r="D120" s="411"/>
      <c r="E120" s="411"/>
      <c r="F120" s="411"/>
      <c r="G120" s="411"/>
      <c r="H120" s="411"/>
      <c r="I120" s="411"/>
      <c r="J120" s="411"/>
      <c r="K120" s="328"/>
    </row>
    <row r="121" spans="2:11" ht="17.25" customHeight="1">
      <c r="B121" s="329"/>
      <c r="C121" s="304" t="s">
        <v>603</v>
      </c>
      <c r="D121" s="304"/>
      <c r="E121" s="304"/>
      <c r="F121" s="304" t="s">
        <v>604</v>
      </c>
      <c r="G121" s="305"/>
      <c r="H121" s="304" t="s">
        <v>125</v>
      </c>
      <c r="I121" s="304" t="s">
        <v>57</v>
      </c>
      <c r="J121" s="304" t="s">
        <v>605</v>
      </c>
      <c r="K121" s="330"/>
    </row>
    <row r="122" spans="2:11" ht="17.25" customHeight="1">
      <c r="B122" s="329"/>
      <c r="C122" s="306" t="s">
        <v>606</v>
      </c>
      <c r="D122" s="306"/>
      <c r="E122" s="306"/>
      <c r="F122" s="307" t="s">
        <v>607</v>
      </c>
      <c r="G122" s="308"/>
      <c r="H122" s="306"/>
      <c r="I122" s="306"/>
      <c r="J122" s="306" t="s">
        <v>608</v>
      </c>
      <c r="K122" s="330"/>
    </row>
    <row r="123" spans="2:11" ht="5.25" customHeight="1">
      <c r="B123" s="331"/>
      <c r="C123" s="309"/>
      <c r="D123" s="309"/>
      <c r="E123" s="309"/>
      <c r="F123" s="309"/>
      <c r="G123" s="292"/>
      <c r="H123" s="309"/>
      <c r="I123" s="309"/>
      <c r="J123" s="309"/>
      <c r="K123" s="332"/>
    </row>
    <row r="124" spans="2:11" ht="15" customHeight="1">
      <c r="B124" s="331"/>
      <c r="C124" s="292" t="s">
        <v>612</v>
      </c>
      <c r="D124" s="309"/>
      <c r="E124" s="309"/>
      <c r="F124" s="311" t="s">
        <v>609</v>
      </c>
      <c r="G124" s="292"/>
      <c r="H124" s="292" t="s">
        <v>648</v>
      </c>
      <c r="I124" s="292" t="s">
        <v>611</v>
      </c>
      <c r="J124" s="292">
        <v>120</v>
      </c>
      <c r="K124" s="333"/>
    </row>
    <row r="125" spans="2:11" ht="15" customHeight="1">
      <c r="B125" s="331"/>
      <c r="C125" s="292" t="s">
        <v>657</v>
      </c>
      <c r="D125" s="292"/>
      <c r="E125" s="292"/>
      <c r="F125" s="311" t="s">
        <v>609</v>
      </c>
      <c r="G125" s="292"/>
      <c r="H125" s="292" t="s">
        <v>658</v>
      </c>
      <c r="I125" s="292" t="s">
        <v>611</v>
      </c>
      <c r="J125" s="292" t="s">
        <v>659</v>
      </c>
      <c r="K125" s="333"/>
    </row>
    <row r="126" spans="2:11" ht="15" customHeight="1">
      <c r="B126" s="331"/>
      <c r="C126" s="292" t="s">
        <v>83</v>
      </c>
      <c r="D126" s="292"/>
      <c r="E126" s="292"/>
      <c r="F126" s="311" t="s">
        <v>609</v>
      </c>
      <c r="G126" s="292"/>
      <c r="H126" s="292" t="s">
        <v>660</v>
      </c>
      <c r="I126" s="292" t="s">
        <v>611</v>
      </c>
      <c r="J126" s="292" t="s">
        <v>659</v>
      </c>
      <c r="K126" s="333"/>
    </row>
    <row r="127" spans="2:11" ht="15" customHeight="1">
      <c r="B127" s="331"/>
      <c r="C127" s="292" t="s">
        <v>620</v>
      </c>
      <c r="D127" s="292"/>
      <c r="E127" s="292"/>
      <c r="F127" s="311" t="s">
        <v>615</v>
      </c>
      <c r="G127" s="292"/>
      <c r="H127" s="292" t="s">
        <v>621</v>
      </c>
      <c r="I127" s="292" t="s">
        <v>611</v>
      </c>
      <c r="J127" s="292">
        <v>15</v>
      </c>
      <c r="K127" s="333"/>
    </row>
    <row r="128" spans="2:11" ht="15" customHeight="1">
      <c r="B128" s="331"/>
      <c r="C128" s="313" t="s">
        <v>622</v>
      </c>
      <c r="D128" s="313"/>
      <c r="E128" s="313"/>
      <c r="F128" s="314" t="s">
        <v>615</v>
      </c>
      <c r="G128" s="313"/>
      <c r="H128" s="313" t="s">
        <v>623</v>
      </c>
      <c r="I128" s="313" t="s">
        <v>611</v>
      </c>
      <c r="J128" s="313">
        <v>15</v>
      </c>
      <c r="K128" s="333"/>
    </row>
    <row r="129" spans="2:11" ht="15" customHeight="1">
      <c r="B129" s="331"/>
      <c r="C129" s="313" t="s">
        <v>624</v>
      </c>
      <c r="D129" s="313"/>
      <c r="E129" s="313"/>
      <c r="F129" s="314" t="s">
        <v>615</v>
      </c>
      <c r="G129" s="313"/>
      <c r="H129" s="313" t="s">
        <v>625</v>
      </c>
      <c r="I129" s="313" t="s">
        <v>611</v>
      </c>
      <c r="J129" s="313">
        <v>20</v>
      </c>
      <c r="K129" s="333"/>
    </row>
    <row r="130" spans="2:11" ht="15" customHeight="1">
      <c r="B130" s="331"/>
      <c r="C130" s="313" t="s">
        <v>626</v>
      </c>
      <c r="D130" s="313"/>
      <c r="E130" s="313"/>
      <c r="F130" s="314" t="s">
        <v>615</v>
      </c>
      <c r="G130" s="313"/>
      <c r="H130" s="313" t="s">
        <v>627</v>
      </c>
      <c r="I130" s="313" t="s">
        <v>611</v>
      </c>
      <c r="J130" s="313">
        <v>20</v>
      </c>
      <c r="K130" s="333"/>
    </row>
    <row r="131" spans="2:11" ht="15" customHeight="1">
      <c r="B131" s="331"/>
      <c r="C131" s="292" t="s">
        <v>614</v>
      </c>
      <c r="D131" s="292"/>
      <c r="E131" s="292"/>
      <c r="F131" s="311" t="s">
        <v>615</v>
      </c>
      <c r="G131" s="292"/>
      <c r="H131" s="292" t="s">
        <v>648</v>
      </c>
      <c r="I131" s="292" t="s">
        <v>611</v>
      </c>
      <c r="J131" s="292">
        <v>50</v>
      </c>
      <c r="K131" s="333"/>
    </row>
    <row r="132" spans="2:11" ht="15" customHeight="1">
      <c r="B132" s="331"/>
      <c r="C132" s="292" t="s">
        <v>628</v>
      </c>
      <c r="D132" s="292"/>
      <c r="E132" s="292"/>
      <c r="F132" s="311" t="s">
        <v>615</v>
      </c>
      <c r="G132" s="292"/>
      <c r="H132" s="292" t="s">
        <v>648</v>
      </c>
      <c r="I132" s="292" t="s">
        <v>611</v>
      </c>
      <c r="J132" s="292">
        <v>50</v>
      </c>
      <c r="K132" s="333"/>
    </row>
    <row r="133" spans="2:11" ht="15" customHeight="1">
      <c r="B133" s="331"/>
      <c r="C133" s="292" t="s">
        <v>634</v>
      </c>
      <c r="D133" s="292"/>
      <c r="E133" s="292"/>
      <c r="F133" s="311" t="s">
        <v>615</v>
      </c>
      <c r="G133" s="292"/>
      <c r="H133" s="292" t="s">
        <v>648</v>
      </c>
      <c r="I133" s="292" t="s">
        <v>611</v>
      </c>
      <c r="J133" s="292">
        <v>50</v>
      </c>
      <c r="K133" s="333"/>
    </row>
    <row r="134" spans="2:11" ht="15" customHeight="1">
      <c r="B134" s="331"/>
      <c r="C134" s="292" t="s">
        <v>636</v>
      </c>
      <c r="D134" s="292"/>
      <c r="E134" s="292"/>
      <c r="F134" s="311" t="s">
        <v>615</v>
      </c>
      <c r="G134" s="292"/>
      <c r="H134" s="292" t="s">
        <v>648</v>
      </c>
      <c r="I134" s="292" t="s">
        <v>611</v>
      </c>
      <c r="J134" s="292">
        <v>50</v>
      </c>
      <c r="K134" s="333"/>
    </row>
    <row r="135" spans="2:11" ht="15" customHeight="1">
      <c r="B135" s="331"/>
      <c r="C135" s="292" t="s">
        <v>130</v>
      </c>
      <c r="D135" s="292"/>
      <c r="E135" s="292"/>
      <c r="F135" s="311" t="s">
        <v>615</v>
      </c>
      <c r="G135" s="292"/>
      <c r="H135" s="292" t="s">
        <v>661</v>
      </c>
      <c r="I135" s="292" t="s">
        <v>611</v>
      </c>
      <c r="J135" s="292">
        <v>255</v>
      </c>
      <c r="K135" s="333"/>
    </row>
    <row r="136" spans="2:11" ht="15" customHeight="1">
      <c r="B136" s="331"/>
      <c r="C136" s="292" t="s">
        <v>638</v>
      </c>
      <c r="D136" s="292"/>
      <c r="E136" s="292"/>
      <c r="F136" s="311" t="s">
        <v>609</v>
      </c>
      <c r="G136" s="292"/>
      <c r="H136" s="292" t="s">
        <v>662</v>
      </c>
      <c r="I136" s="292" t="s">
        <v>640</v>
      </c>
      <c r="J136" s="292"/>
      <c r="K136" s="333"/>
    </row>
    <row r="137" spans="2:11" ht="15" customHeight="1">
      <c r="B137" s="331"/>
      <c r="C137" s="292" t="s">
        <v>641</v>
      </c>
      <c r="D137" s="292"/>
      <c r="E137" s="292"/>
      <c r="F137" s="311" t="s">
        <v>609</v>
      </c>
      <c r="G137" s="292"/>
      <c r="H137" s="292" t="s">
        <v>663</v>
      </c>
      <c r="I137" s="292" t="s">
        <v>643</v>
      </c>
      <c r="J137" s="292"/>
      <c r="K137" s="333"/>
    </row>
    <row r="138" spans="2:11" ht="15" customHeight="1">
      <c r="B138" s="331"/>
      <c r="C138" s="292" t="s">
        <v>644</v>
      </c>
      <c r="D138" s="292"/>
      <c r="E138" s="292"/>
      <c r="F138" s="311" t="s">
        <v>609</v>
      </c>
      <c r="G138" s="292"/>
      <c r="H138" s="292" t="s">
        <v>644</v>
      </c>
      <c r="I138" s="292" t="s">
        <v>643</v>
      </c>
      <c r="J138" s="292"/>
      <c r="K138" s="333"/>
    </row>
    <row r="139" spans="2:11" ht="15" customHeight="1">
      <c r="B139" s="331"/>
      <c r="C139" s="292" t="s">
        <v>38</v>
      </c>
      <c r="D139" s="292"/>
      <c r="E139" s="292"/>
      <c r="F139" s="311" t="s">
        <v>609</v>
      </c>
      <c r="G139" s="292"/>
      <c r="H139" s="292" t="s">
        <v>664</v>
      </c>
      <c r="I139" s="292" t="s">
        <v>643</v>
      </c>
      <c r="J139" s="292"/>
      <c r="K139" s="333"/>
    </row>
    <row r="140" spans="2:11" ht="15" customHeight="1">
      <c r="B140" s="331"/>
      <c r="C140" s="292" t="s">
        <v>665</v>
      </c>
      <c r="D140" s="292"/>
      <c r="E140" s="292"/>
      <c r="F140" s="311" t="s">
        <v>609</v>
      </c>
      <c r="G140" s="292"/>
      <c r="H140" s="292" t="s">
        <v>666</v>
      </c>
      <c r="I140" s="292" t="s">
        <v>643</v>
      </c>
      <c r="J140" s="292"/>
      <c r="K140" s="333"/>
    </row>
    <row r="141" spans="2:11" ht="15" customHeight="1">
      <c r="B141" s="334"/>
      <c r="C141" s="335"/>
      <c r="D141" s="335"/>
      <c r="E141" s="335"/>
      <c r="F141" s="335"/>
      <c r="G141" s="335"/>
      <c r="H141" s="335"/>
      <c r="I141" s="335"/>
      <c r="J141" s="335"/>
      <c r="K141" s="336"/>
    </row>
    <row r="142" spans="2:11" ht="18.75" customHeight="1">
      <c r="B142" s="288"/>
      <c r="C142" s="288"/>
      <c r="D142" s="288"/>
      <c r="E142" s="288"/>
      <c r="F142" s="323"/>
      <c r="G142" s="288"/>
      <c r="H142" s="288"/>
      <c r="I142" s="288"/>
      <c r="J142" s="288"/>
      <c r="K142" s="288"/>
    </row>
    <row r="143" spans="2:11" ht="18.75" customHeight="1">
      <c r="B143" s="298"/>
      <c r="C143" s="298"/>
      <c r="D143" s="298"/>
      <c r="E143" s="298"/>
      <c r="F143" s="298"/>
      <c r="G143" s="298"/>
      <c r="H143" s="298"/>
      <c r="I143" s="298"/>
      <c r="J143" s="298"/>
      <c r="K143" s="298"/>
    </row>
    <row r="144" spans="2:11" ht="7.5" customHeight="1">
      <c r="B144" s="299"/>
      <c r="C144" s="300"/>
      <c r="D144" s="300"/>
      <c r="E144" s="300"/>
      <c r="F144" s="300"/>
      <c r="G144" s="300"/>
      <c r="H144" s="300"/>
      <c r="I144" s="300"/>
      <c r="J144" s="300"/>
      <c r="K144" s="301"/>
    </row>
    <row r="145" spans="2:11" ht="45" customHeight="1">
      <c r="B145" s="302"/>
      <c r="C145" s="412" t="s">
        <v>667</v>
      </c>
      <c r="D145" s="412"/>
      <c r="E145" s="412"/>
      <c r="F145" s="412"/>
      <c r="G145" s="412"/>
      <c r="H145" s="412"/>
      <c r="I145" s="412"/>
      <c r="J145" s="412"/>
      <c r="K145" s="303"/>
    </row>
    <row r="146" spans="2:11" ht="17.25" customHeight="1">
      <c r="B146" s="302"/>
      <c r="C146" s="304" t="s">
        <v>603</v>
      </c>
      <c r="D146" s="304"/>
      <c r="E146" s="304"/>
      <c r="F146" s="304" t="s">
        <v>604</v>
      </c>
      <c r="G146" s="305"/>
      <c r="H146" s="304" t="s">
        <v>125</v>
      </c>
      <c r="I146" s="304" t="s">
        <v>57</v>
      </c>
      <c r="J146" s="304" t="s">
        <v>605</v>
      </c>
      <c r="K146" s="303"/>
    </row>
    <row r="147" spans="2:11" ht="17.25" customHeight="1">
      <c r="B147" s="302"/>
      <c r="C147" s="306" t="s">
        <v>606</v>
      </c>
      <c r="D147" s="306"/>
      <c r="E147" s="306"/>
      <c r="F147" s="307" t="s">
        <v>607</v>
      </c>
      <c r="G147" s="308"/>
      <c r="H147" s="306"/>
      <c r="I147" s="306"/>
      <c r="J147" s="306" t="s">
        <v>608</v>
      </c>
      <c r="K147" s="303"/>
    </row>
    <row r="148" spans="2:11" ht="5.25" customHeight="1">
      <c r="B148" s="312"/>
      <c r="C148" s="309"/>
      <c r="D148" s="309"/>
      <c r="E148" s="309"/>
      <c r="F148" s="309"/>
      <c r="G148" s="310"/>
      <c r="H148" s="309"/>
      <c r="I148" s="309"/>
      <c r="J148" s="309"/>
      <c r="K148" s="333"/>
    </row>
    <row r="149" spans="2:11" ht="15" customHeight="1">
      <c r="B149" s="312"/>
      <c r="C149" s="337" t="s">
        <v>612</v>
      </c>
      <c r="D149" s="292"/>
      <c r="E149" s="292"/>
      <c r="F149" s="338" t="s">
        <v>609</v>
      </c>
      <c r="G149" s="292"/>
      <c r="H149" s="337" t="s">
        <v>648</v>
      </c>
      <c r="I149" s="337" t="s">
        <v>611</v>
      </c>
      <c r="J149" s="337">
        <v>120</v>
      </c>
      <c r="K149" s="333"/>
    </row>
    <row r="150" spans="2:11" ht="15" customHeight="1">
      <c r="B150" s="312"/>
      <c r="C150" s="337" t="s">
        <v>657</v>
      </c>
      <c r="D150" s="292"/>
      <c r="E150" s="292"/>
      <c r="F150" s="338" t="s">
        <v>609</v>
      </c>
      <c r="G150" s="292"/>
      <c r="H150" s="337" t="s">
        <v>668</v>
      </c>
      <c r="I150" s="337" t="s">
        <v>611</v>
      </c>
      <c r="J150" s="337" t="s">
        <v>659</v>
      </c>
      <c r="K150" s="333"/>
    </row>
    <row r="151" spans="2:11" ht="15" customHeight="1">
      <c r="B151" s="312"/>
      <c r="C151" s="337" t="s">
        <v>83</v>
      </c>
      <c r="D151" s="292"/>
      <c r="E151" s="292"/>
      <c r="F151" s="338" t="s">
        <v>609</v>
      </c>
      <c r="G151" s="292"/>
      <c r="H151" s="337" t="s">
        <v>669</v>
      </c>
      <c r="I151" s="337" t="s">
        <v>611</v>
      </c>
      <c r="J151" s="337" t="s">
        <v>659</v>
      </c>
      <c r="K151" s="333"/>
    </row>
    <row r="152" spans="2:11" ht="15" customHeight="1">
      <c r="B152" s="312"/>
      <c r="C152" s="337" t="s">
        <v>614</v>
      </c>
      <c r="D152" s="292"/>
      <c r="E152" s="292"/>
      <c r="F152" s="338" t="s">
        <v>615</v>
      </c>
      <c r="G152" s="292"/>
      <c r="H152" s="337" t="s">
        <v>648</v>
      </c>
      <c r="I152" s="337" t="s">
        <v>611</v>
      </c>
      <c r="J152" s="337">
        <v>50</v>
      </c>
      <c r="K152" s="333"/>
    </row>
    <row r="153" spans="2:11" ht="15" customHeight="1">
      <c r="B153" s="312"/>
      <c r="C153" s="337" t="s">
        <v>617</v>
      </c>
      <c r="D153" s="292"/>
      <c r="E153" s="292"/>
      <c r="F153" s="338" t="s">
        <v>609</v>
      </c>
      <c r="G153" s="292"/>
      <c r="H153" s="337" t="s">
        <v>648</v>
      </c>
      <c r="I153" s="337" t="s">
        <v>619</v>
      </c>
      <c r="J153" s="337"/>
      <c r="K153" s="333"/>
    </row>
    <row r="154" spans="2:11" ht="15" customHeight="1">
      <c r="B154" s="312"/>
      <c r="C154" s="337" t="s">
        <v>628</v>
      </c>
      <c r="D154" s="292"/>
      <c r="E154" s="292"/>
      <c r="F154" s="338" t="s">
        <v>615</v>
      </c>
      <c r="G154" s="292"/>
      <c r="H154" s="337" t="s">
        <v>648</v>
      </c>
      <c r="I154" s="337" t="s">
        <v>611</v>
      </c>
      <c r="J154" s="337">
        <v>50</v>
      </c>
      <c r="K154" s="333"/>
    </row>
    <row r="155" spans="2:11" ht="15" customHeight="1">
      <c r="B155" s="312"/>
      <c r="C155" s="337" t="s">
        <v>636</v>
      </c>
      <c r="D155" s="292"/>
      <c r="E155" s="292"/>
      <c r="F155" s="338" t="s">
        <v>615</v>
      </c>
      <c r="G155" s="292"/>
      <c r="H155" s="337" t="s">
        <v>648</v>
      </c>
      <c r="I155" s="337" t="s">
        <v>611</v>
      </c>
      <c r="J155" s="337">
        <v>50</v>
      </c>
      <c r="K155" s="333"/>
    </row>
    <row r="156" spans="2:11" ht="15" customHeight="1">
      <c r="B156" s="312"/>
      <c r="C156" s="337" t="s">
        <v>634</v>
      </c>
      <c r="D156" s="292"/>
      <c r="E156" s="292"/>
      <c r="F156" s="338" t="s">
        <v>615</v>
      </c>
      <c r="G156" s="292"/>
      <c r="H156" s="337" t="s">
        <v>648</v>
      </c>
      <c r="I156" s="337" t="s">
        <v>611</v>
      </c>
      <c r="J156" s="337">
        <v>50</v>
      </c>
      <c r="K156" s="333"/>
    </row>
    <row r="157" spans="2:11" ht="15" customHeight="1">
      <c r="B157" s="312"/>
      <c r="C157" s="337" t="s">
        <v>103</v>
      </c>
      <c r="D157" s="292"/>
      <c r="E157" s="292"/>
      <c r="F157" s="338" t="s">
        <v>609</v>
      </c>
      <c r="G157" s="292"/>
      <c r="H157" s="337" t="s">
        <v>670</v>
      </c>
      <c r="I157" s="337" t="s">
        <v>611</v>
      </c>
      <c r="J157" s="337" t="s">
        <v>671</v>
      </c>
      <c r="K157" s="333"/>
    </row>
    <row r="158" spans="2:11" ht="15" customHeight="1">
      <c r="B158" s="312"/>
      <c r="C158" s="337" t="s">
        <v>672</v>
      </c>
      <c r="D158" s="292"/>
      <c r="E158" s="292"/>
      <c r="F158" s="338" t="s">
        <v>609</v>
      </c>
      <c r="G158" s="292"/>
      <c r="H158" s="337" t="s">
        <v>673</v>
      </c>
      <c r="I158" s="337" t="s">
        <v>643</v>
      </c>
      <c r="J158" s="337"/>
      <c r="K158" s="333"/>
    </row>
    <row r="159" spans="2:11" ht="15" customHeight="1">
      <c r="B159" s="339"/>
      <c r="C159" s="321"/>
      <c r="D159" s="321"/>
      <c r="E159" s="321"/>
      <c r="F159" s="321"/>
      <c r="G159" s="321"/>
      <c r="H159" s="321"/>
      <c r="I159" s="321"/>
      <c r="J159" s="321"/>
      <c r="K159" s="340"/>
    </row>
    <row r="160" spans="2:11" ht="18.75" customHeight="1">
      <c r="B160" s="288"/>
      <c r="C160" s="292"/>
      <c r="D160" s="292"/>
      <c r="E160" s="292"/>
      <c r="F160" s="311"/>
      <c r="G160" s="292"/>
      <c r="H160" s="292"/>
      <c r="I160" s="292"/>
      <c r="J160" s="292"/>
      <c r="K160" s="288"/>
    </row>
    <row r="161" spans="2:11" ht="18.75" customHeight="1">
      <c r="B161" s="298"/>
      <c r="C161" s="298"/>
      <c r="D161" s="298"/>
      <c r="E161" s="298"/>
      <c r="F161" s="298"/>
      <c r="G161" s="298"/>
      <c r="H161" s="298"/>
      <c r="I161" s="298"/>
      <c r="J161" s="298"/>
      <c r="K161" s="298"/>
    </row>
    <row r="162" spans="2:11" ht="7.5" customHeight="1">
      <c r="B162" s="280"/>
      <c r="C162" s="281"/>
      <c r="D162" s="281"/>
      <c r="E162" s="281"/>
      <c r="F162" s="281"/>
      <c r="G162" s="281"/>
      <c r="H162" s="281"/>
      <c r="I162" s="281"/>
      <c r="J162" s="281"/>
      <c r="K162" s="282"/>
    </row>
    <row r="163" spans="2:11" ht="45" customHeight="1">
      <c r="B163" s="283"/>
      <c r="C163" s="411" t="s">
        <v>674</v>
      </c>
      <c r="D163" s="411"/>
      <c r="E163" s="411"/>
      <c r="F163" s="411"/>
      <c r="G163" s="411"/>
      <c r="H163" s="411"/>
      <c r="I163" s="411"/>
      <c r="J163" s="411"/>
      <c r="K163" s="284"/>
    </row>
    <row r="164" spans="2:11" ht="17.25" customHeight="1">
      <c r="B164" s="283"/>
      <c r="C164" s="304" t="s">
        <v>603</v>
      </c>
      <c r="D164" s="304"/>
      <c r="E164" s="304"/>
      <c r="F164" s="304" t="s">
        <v>604</v>
      </c>
      <c r="G164" s="341"/>
      <c r="H164" s="342" t="s">
        <v>125</v>
      </c>
      <c r="I164" s="342" t="s">
        <v>57</v>
      </c>
      <c r="J164" s="304" t="s">
        <v>605</v>
      </c>
      <c r="K164" s="284"/>
    </row>
    <row r="165" spans="2:11" ht="17.25" customHeight="1">
      <c r="B165" s="285"/>
      <c r="C165" s="306" t="s">
        <v>606</v>
      </c>
      <c r="D165" s="306"/>
      <c r="E165" s="306"/>
      <c r="F165" s="307" t="s">
        <v>607</v>
      </c>
      <c r="G165" s="343"/>
      <c r="H165" s="344"/>
      <c r="I165" s="344"/>
      <c r="J165" s="306" t="s">
        <v>608</v>
      </c>
      <c r="K165" s="286"/>
    </row>
    <row r="166" spans="2:11" ht="5.25" customHeight="1">
      <c r="B166" s="312"/>
      <c r="C166" s="309"/>
      <c r="D166" s="309"/>
      <c r="E166" s="309"/>
      <c r="F166" s="309"/>
      <c r="G166" s="310"/>
      <c r="H166" s="309"/>
      <c r="I166" s="309"/>
      <c r="J166" s="309"/>
      <c r="K166" s="333"/>
    </row>
    <row r="167" spans="2:11" ht="15" customHeight="1">
      <c r="B167" s="312"/>
      <c r="C167" s="292" t="s">
        <v>612</v>
      </c>
      <c r="D167" s="292"/>
      <c r="E167" s="292"/>
      <c r="F167" s="311" t="s">
        <v>609</v>
      </c>
      <c r="G167" s="292"/>
      <c r="H167" s="292" t="s">
        <v>648</v>
      </c>
      <c r="I167" s="292" t="s">
        <v>611</v>
      </c>
      <c r="J167" s="292">
        <v>120</v>
      </c>
      <c r="K167" s="333"/>
    </row>
    <row r="168" spans="2:11" ht="15" customHeight="1">
      <c r="B168" s="312"/>
      <c r="C168" s="292" t="s">
        <v>657</v>
      </c>
      <c r="D168" s="292"/>
      <c r="E168" s="292"/>
      <c r="F168" s="311" t="s">
        <v>609</v>
      </c>
      <c r="G168" s="292"/>
      <c r="H168" s="292" t="s">
        <v>658</v>
      </c>
      <c r="I168" s="292" t="s">
        <v>611</v>
      </c>
      <c r="J168" s="292" t="s">
        <v>659</v>
      </c>
      <c r="K168" s="333"/>
    </row>
    <row r="169" spans="2:11" ht="15" customHeight="1">
      <c r="B169" s="312"/>
      <c r="C169" s="292" t="s">
        <v>83</v>
      </c>
      <c r="D169" s="292"/>
      <c r="E169" s="292"/>
      <c r="F169" s="311" t="s">
        <v>609</v>
      </c>
      <c r="G169" s="292"/>
      <c r="H169" s="292" t="s">
        <v>675</v>
      </c>
      <c r="I169" s="292" t="s">
        <v>611</v>
      </c>
      <c r="J169" s="292" t="s">
        <v>659</v>
      </c>
      <c r="K169" s="333"/>
    </row>
    <row r="170" spans="2:11" ht="15" customHeight="1">
      <c r="B170" s="312"/>
      <c r="C170" s="292" t="s">
        <v>614</v>
      </c>
      <c r="D170" s="292"/>
      <c r="E170" s="292"/>
      <c r="F170" s="311" t="s">
        <v>615</v>
      </c>
      <c r="G170" s="292"/>
      <c r="H170" s="292" t="s">
        <v>675</v>
      </c>
      <c r="I170" s="292" t="s">
        <v>611</v>
      </c>
      <c r="J170" s="292">
        <v>50</v>
      </c>
      <c r="K170" s="333"/>
    </row>
    <row r="171" spans="2:11" ht="15" customHeight="1">
      <c r="B171" s="312"/>
      <c r="C171" s="292" t="s">
        <v>617</v>
      </c>
      <c r="D171" s="292"/>
      <c r="E171" s="292"/>
      <c r="F171" s="311" t="s">
        <v>609</v>
      </c>
      <c r="G171" s="292"/>
      <c r="H171" s="292" t="s">
        <v>675</v>
      </c>
      <c r="I171" s="292" t="s">
        <v>619</v>
      </c>
      <c r="J171" s="292"/>
      <c r="K171" s="333"/>
    </row>
    <row r="172" spans="2:11" ht="15" customHeight="1">
      <c r="B172" s="312"/>
      <c r="C172" s="292" t="s">
        <v>628</v>
      </c>
      <c r="D172" s="292"/>
      <c r="E172" s="292"/>
      <c r="F172" s="311" t="s">
        <v>615</v>
      </c>
      <c r="G172" s="292"/>
      <c r="H172" s="292" t="s">
        <v>675</v>
      </c>
      <c r="I172" s="292" t="s">
        <v>611</v>
      </c>
      <c r="J172" s="292">
        <v>50</v>
      </c>
      <c r="K172" s="333"/>
    </row>
    <row r="173" spans="2:11" ht="15" customHeight="1">
      <c r="B173" s="312"/>
      <c r="C173" s="292" t="s">
        <v>636</v>
      </c>
      <c r="D173" s="292"/>
      <c r="E173" s="292"/>
      <c r="F173" s="311" t="s">
        <v>615</v>
      </c>
      <c r="G173" s="292"/>
      <c r="H173" s="292" t="s">
        <v>675</v>
      </c>
      <c r="I173" s="292" t="s">
        <v>611</v>
      </c>
      <c r="J173" s="292">
        <v>50</v>
      </c>
      <c r="K173" s="333"/>
    </row>
    <row r="174" spans="2:11" ht="15" customHeight="1">
      <c r="B174" s="312"/>
      <c r="C174" s="292" t="s">
        <v>634</v>
      </c>
      <c r="D174" s="292"/>
      <c r="E174" s="292"/>
      <c r="F174" s="311" t="s">
        <v>615</v>
      </c>
      <c r="G174" s="292"/>
      <c r="H174" s="292" t="s">
        <v>675</v>
      </c>
      <c r="I174" s="292" t="s">
        <v>611</v>
      </c>
      <c r="J174" s="292">
        <v>50</v>
      </c>
      <c r="K174" s="333"/>
    </row>
    <row r="175" spans="2:11" ht="15" customHeight="1">
      <c r="B175" s="312"/>
      <c r="C175" s="292" t="s">
        <v>124</v>
      </c>
      <c r="D175" s="292"/>
      <c r="E175" s="292"/>
      <c r="F175" s="311" t="s">
        <v>609</v>
      </c>
      <c r="G175" s="292"/>
      <c r="H175" s="292" t="s">
        <v>676</v>
      </c>
      <c r="I175" s="292" t="s">
        <v>677</v>
      </c>
      <c r="J175" s="292"/>
      <c r="K175" s="333"/>
    </row>
    <row r="176" spans="2:11" ht="15" customHeight="1">
      <c r="B176" s="312"/>
      <c r="C176" s="292" t="s">
        <v>57</v>
      </c>
      <c r="D176" s="292"/>
      <c r="E176" s="292"/>
      <c r="F176" s="311" t="s">
        <v>609</v>
      </c>
      <c r="G176" s="292"/>
      <c r="H176" s="292" t="s">
        <v>678</v>
      </c>
      <c r="I176" s="292" t="s">
        <v>679</v>
      </c>
      <c r="J176" s="292">
        <v>1</v>
      </c>
      <c r="K176" s="333"/>
    </row>
    <row r="177" spans="2:11" ht="15" customHeight="1">
      <c r="B177" s="312"/>
      <c r="C177" s="292" t="s">
        <v>53</v>
      </c>
      <c r="D177" s="292"/>
      <c r="E177" s="292"/>
      <c r="F177" s="311" t="s">
        <v>609</v>
      </c>
      <c r="G177" s="292"/>
      <c r="H177" s="292" t="s">
        <v>680</v>
      </c>
      <c r="I177" s="292" t="s">
        <v>611</v>
      </c>
      <c r="J177" s="292">
        <v>20</v>
      </c>
      <c r="K177" s="333"/>
    </row>
    <row r="178" spans="2:11" ht="15" customHeight="1">
      <c r="B178" s="312"/>
      <c r="C178" s="292" t="s">
        <v>125</v>
      </c>
      <c r="D178" s="292"/>
      <c r="E178" s="292"/>
      <c r="F178" s="311" t="s">
        <v>609</v>
      </c>
      <c r="G178" s="292"/>
      <c r="H178" s="292" t="s">
        <v>681</v>
      </c>
      <c r="I178" s="292" t="s">
        <v>611</v>
      </c>
      <c r="J178" s="292">
        <v>255</v>
      </c>
      <c r="K178" s="333"/>
    </row>
    <row r="179" spans="2:11" ht="15" customHeight="1">
      <c r="B179" s="312"/>
      <c r="C179" s="292" t="s">
        <v>126</v>
      </c>
      <c r="D179" s="292"/>
      <c r="E179" s="292"/>
      <c r="F179" s="311" t="s">
        <v>609</v>
      </c>
      <c r="G179" s="292"/>
      <c r="H179" s="292" t="s">
        <v>574</v>
      </c>
      <c r="I179" s="292" t="s">
        <v>611</v>
      </c>
      <c r="J179" s="292">
        <v>10</v>
      </c>
      <c r="K179" s="333"/>
    </row>
    <row r="180" spans="2:11" ht="15" customHeight="1">
      <c r="B180" s="312"/>
      <c r="C180" s="292" t="s">
        <v>127</v>
      </c>
      <c r="D180" s="292"/>
      <c r="E180" s="292"/>
      <c r="F180" s="311" t="s">
        <v>609</v>
      </c>
      <c r="G180" s="292"/>
      <c r="H180" s="292" t="s">
        <v>682</v>
      </c>
      <c r="I180" s="292" t="s">
        <v>643</v>
      </c>
      <c r="J180" s="292"/>
      <c r="K180" s="333"/>
    </row>
    <row r="181" spans="2:11" ht="15" customHeight="1">
      <c r="B181" s="312"/>
      <c r="C181" s="292" t="s">
        <v>683</v>
      </c>
      <c r="D181" s="292"/>
      <c r="E181" s="292"/>
      <c r="F181" s="311" t="s">
        <v>609</v>
      </c>
      <c r="G181" s="292"/>
      <c r="H181" s="292" t="s">
        <v>684</v>
      </c>
      <c r="I181" s="292" t="s">
        <v>643</v>
      </c>
      <c r="J181" s="292"/>
      <c r="K181" s="333"/>
    </row>
    <row r="182" spans="2:11" ht="15" customHeight="1">
      <c r="B182" s="312"/>
      <c r="C182" s="292" t="s">
        <v>672</v>
      </c>
      <c r="D182" s="292"/>
      <c r="E182" s="292"/>
      <c r="F182" s="311" t="s">
        <v>609</v>
      </c>
      <c r="G182" s="292"/>
      <c r="H182" s="292" t="s">
        <v>685</v>
      </c>
      <c r="I182" s="292" t="s">
        <v>643</v>
      </c>
      <c r="J182" s="292"/>
      <c r="K182" s="333"/>
    </row>
    <row r="183" spans="2:11" ht="15" customHeight="1">
      <c r="B183" s="312"/>
      <c r="C183" s="292" t="s">
        <v>129</v>
      </c>
      <c r="D183" s="292"/>
      <c r="E183" s="292"/>
      <c r="F183" s="311" t="s">
        <v>615</v>
      </c>
      <c r="G183" s="292"/>
      <c r="H183" s="292" t="s">
        <v>686</v>
      </c>
      <c r="I183" s="292" t="s">
        <v>611</v>
      </c>
      <c r="J183" s="292">
        <v>50</v>
      </c>
      <c r="K183" s="333"/>
    </row>
    <row r="184" spans="2:11" ht="15" customHeight="1">
      <c r="B184" s="312"/>
      <c r="C184" s="292" t="s">
        <v>687</v>
      </c>
      <c r="D184" s="292"/>
      <c r="E184" s="292"/>
      <c r="F184" s="311" t="s">
        <v>615</v>
      </c>
      <c r="G184" s="292"/>
      <c r="H184" s="292" t="s">
        <v>688</v>
      </c>
      <c r="I184" s="292" t="s">
        <v>689</v>
      </c>
      <c r="J184" s="292"/>
      <c r="K184" s="333"/>
    </row>
    <row r="185" spans="2:11" ht="15" customHeight="1">
      <c r="B185" s="312"/>
      <c r="C185" s="292" t="s">
        <v>690</v>
      </c>
      <c r="D185" s="292"/>
      <c r="E185" s="292"/>
      <c r="F185" s="311" t="s">
        <v>615</v>
      </c>
      <c r="G185" s="292"/>
      <c r="H185" s="292" t="s">
        <v>691</v>
      </c>
      <c r="I185" s="292" t="s">
        <v>689</v>
      </c>
      <c r="J185" s="292"/>
      <c r="K185" s="333"/>
    </row>
    <row r="186" spans="2:11" ht="15" customHeight="1">
      <c r="B186" s="312"/>
      <c r="C186" s="292" t="s">
        <v>692</v>
      </c>
      <c r="D186" s="292"/>
      <c r="E186" s="292"/>
      <c r="F186" s="311" t="s">
        <v>615</v>
      </c>
      <c r="G186" s="292"/>
      <c r="H186" s="292" t="s">
        <v>693</v>
      </c>
      <c r="I186" s="292" t="s">
        <v>689</v>
      </c>
      <c r="J186" s="292"/>
      <c r="K186" s="333"/>
    </row>
    <row r="187" spans="2:11" ht="15" customHeight="1">
      <c r="B187" s="312"/>
      <c r="C187" s="345" t="s">
        <v>694</v>
      </c>
      <c r="D187" s="292"/>
      <c r="E187" s="292"/>
      <c r="F187" s="311" t="s">
        <v>615</v>
      </c>
      <c r="G187" s="292"/>
      <c r="H187" s="292" t="s">
        <v>695</v>
      </c>
      <c r="I187" s="292" t="s">
        <v>696</v>
      </c>
      <c r="J187" s="346" t="s">
        <v>697</v>
      </c>
      <c r="K187" s="333"/>
    </row>
    <row r="188" spans="2:11" ht="15" customHeight="1">
      <c r="B188" s="312"/>
      <c r="C188" s="297" t="s">
        <v>42</v>
      </c>
      <c r="D188" s="292"/>
      <c r="E188" s="292"/>
      <c r="F188" s="311" t="s">
        <v>609</v>
      </c>
      <c r="G188" s="292"/>
      <c r="H188" s="288" t="s">
        <v>698</v>
      </c>
      <c r="I188" s="292" t="s">
        <v>699</v>
      </c>
      <c r="J188" s="292"/>
      <c r="K188" s="333"/>
    </row>
    <row r="189" spans="2:11" ht="15" customHeight="1">
      <c r="B189" s="312"/>
      <c r="C189" s="297" t="s">
        <v>700</v>
      </c>
      <c r="D189" s="292"/>
      <c r="E189" s="292"/>
      <c r="F189" s="311" t="s">
        <v>609</v>
      </c>
      <c r="G189" s="292"/>
      <c r="H189" s="292" t="s">
        <v>701</v>
      </c>
      <c r="I189" s="292" t="s">
        <v>643</v>
      </c>
      <c r="J189" s="292"/>
      <c r="K189" s="333"/>
    </row>
    <row r="190" spans="2:11" ht="15" customHeight="1">
      <c r="B190" s="312"/>
      <c r="C190" s="297" t="s">
        <v>702</v>
      </c>
      <c r="D190" s="292"/>
      <c r="E190" s="292"/>
      <c r="F190" s="311" t="s">
        <v>609</v>
      </c>
      <c r="G190" s="292"/>
      <c r="H190" s="292" t="s">
        <v>703</v>
      </c>
      <c r="I190" s="292" t="s">
        <v>643</v>
      </c>
      <c r="J190" s="292"/>
      <c r="K190" s="333"/>
    </row>
    <row r="191" spans="2:11" ht="15" customHeight="1">
      <c r="B191" s="312"/>
      <c r="C191" s="297" t="s">
        <v>704</v>
      </c>
      <c r="D191" s="292"/>
      <c r="E191" s="292"/>
      <c r="F191" s="311" t="s">
        <v>615</v>
      </c>
      <c r="G191" s="292"/>
      <c r="H191" s="292" t="s">
        <v>705</v>
      </c>
      <c r="I191" s="292" t="s">
        <v>643</v>
      </c>
      <c r="J191" s="292"/>
      <c r="K191" s="333"/>
    </row>
    <row r="192" spans="2:11" ht="15" customHeight="1">
      <c r="B192" s="339"/>
      <c r="C192" s="347"/>
      <c r="D192" s="321"/>
      <c r="E192" s="321"/>
      <c r="F192" s="321"/>
      <c r="G192" s="321"/>
      <c r="H192" s="321"/>
      <c r="I192" s="321"/>
      <c r="J192" s="321"/>
      <c r="K192" s="340"/>
    </row>
    <row r="193" spans="2:11" ht="18.75" customHeight="1">
      <c r="B193" s="288"/>
      <c r="C193" s="292"/>
      <c r="D193" s="292"/>
      <c r="E193" s="292"/>
      <c r="F193" s="311"/>
      <c r="G193" s="292"/>
      <c r="H193" s="292"/>
      <c r="I193" s="292"/>
      <c r="J193" s="292"/>
      <c r="K193" s="288"/>
    </row>
    <row r="194" spans="2:11" ht="18.75" customHeight="1">
      <c r="B194" s="288"/>
      <c r="C194" s="292"/>
      <c r="D194" s="292"/>
      <c r="E194" s="292"/>
      <c r="F194" s="311"/>
      <c r="G194" s="292"/>
      <c r="H194" s="292"/>
      <c r="I194" s="292"/>
      <c r="J194" s="292"/>
      <c r="K194" s="288"/>
    </row>
    <row r="195" spans="2:11" ht="18.75" customHeight="1">
      <c r="B195" s="298"/>
      <c r="C195" s="298"/>
      <c r="D195" s="298"/>
      <c r="E195" s="298"/>
      <c r="F195" s="298"/>
      <c r="G195" s="298"/>
      <c r="H195" s="298"/>
      <c r="I195" s="298"/>
      <c r="J195" s="298"/>
      <c r="K195" s="298"/>
    </row>
    <row r="196" spans="2:11">
      <c r="B196" s="280"/>
      <c r="C196" s="281"/>
      <c r="D196" s="281"/>
      <c r="E196" s="281"/>
      <c r="F196" s="281"/>
      <c r="G196" s="281"/>
      <c r="H196" s="281"/>
      <c r="I196" s="281"/>
      <c r="J196" s="281"/>
      <c r="K196" s="282"/>
    </row>
    <row r="197" spans="2:11" ht="21">
      <c r="B197" s="283"/>
      <c r="C197" s="411" t="s">
        <v>706</v>
      </c>
      <c r="D197" s="411"/>
      <c r="E197" s="411"/>
      <c r="F197" s="411"/>
      <c r="G197" s="411"/>
      <c r="H197" s="411"/>
      <c r="I197" s="411"/>
      <c r="J197" s="411"/>
      <c r="K197" s="284"/>
    </row>
    <row r="198" spans="2:11" ht="25.5" customHeight="1">
      <c r="B198" s="283"/>
      <c r="C198" s="348" t="s">
        <v>707</v>
      </c>
      <c r="D198" s="348"/>
      <c r="E198" s="348"/>
      <c r="F198" s="348" t="s">
        <v>708</v>
      </c>
      <c r="G198" s="349"/>
      <c r="H198" s="410" t="s">
        <v>709</v>
      </c>
      <c r="I198" s="410"/>
      <c r="J198" s="410"/>
      <c r="K198" s="284"/>
    </row>
    <row r="199" spans="2:11" ht="5.25" customHeight="1">
      <c r="B199" s="312"/>
      <c r="C199" s="309"/>
      <c r="D199" s="309"/>
      <c r="E199" s="309"/>
      <c r="F199" s="309"/>
      <c r="G199" s="292"/>
      <c r="H199" s="309"/>
      <c r="I199" s="309"/>
      <c r="J199" s="309"/>
      <c r="K199" s="333"/>
    </row>
    <row r="200" spans="2:11" ht="15" customHeight="1">
      <c r="B200" s="312"/>
      <c r="C200" s="292" t="s">
        <v>699</v>
      </c>
      <c r="D200" s="292"/>
      <c r="E200" s="292"/>
      <c r="F200" s="311" t="s">
        <v>43</v>
      </c>
      <c r="G200" s="292"/>
      <c r="H200" s="408" t="s">
        <v>710</v>
      </c>
      <c r="I200" s="408"/>
      <c r="J200" s="408"/>
      <c r="K200" s="333"/>
    </row>
    <row r="201" spans="2:11" ht="15" customHeight="1">
      <c r="B201" s="312"/>
      <c r="C201" s="318"/>
      <c r="D201" s="292"/>
      <c r="E201" s="292"/>
      <c r="F201" s="311" t="s">
        <v>44</v>
      </c>
      <c r="G201" s="292"/>
      <c r="H201" s="408" t="s">
        <v>711</v>
      </c>
      <c r="I201" s="408"/>
      <c r="J201" s="408"/>
      <c r="K201" s="333"/>
    </row>
    <row r="202" spans="2:11" ht="15" customHeight="1">
      <c r="B202" s="312"/>
      <c r="C202" s="318"/>
      <c r="D202" s="292"/>
      <c r="E202" s="292"/>
      <c r="F202" s="311" t="s">
        <v>47</v>
      </c>
      <c r="G202" s="292"/>
      <c r="H202" s="408" t="s">
        <v>712</v>
      </c>
      <c r="I202" s="408"/>
      <c r="J202" s="408"/>
      <c r="K202" s="333"/>
    </row>
    <row r="203" spans="2:11" ht="15" customHeight="1">
      <c r="B203" s="312"/>
      <c r="C203" s="292"/>
      <c r="D203" s="292"/>
      <c r="E203" s="292"/>
      <c r="F203" s="311" t="s">
        <v>45</v>
      </c>
      <c r="G203" s="292"/>
      <c r="H203" s="408" t="s">
        <v>713</v>
      </c>
      <c r="I203" s="408"/>
      <c r="J203" s="408"/>
      <c r="K203" s="333"/>
    </row>
    <row r="204" spans="2:11" ht="15" customHeight="1">
      <c r="B204" s="312"/>
      <c r="C204" s="292"/>
      <c r="D204" s="292"/>
      <c r="E204" s="292"/>
      <c r="F204" s="311" t="s">
        <v>46</v>
      </c>
      <c r="G204" s="292"/>
      <c r="H204" s="408" t="s">
        <v>714</v>
      </c>
      <c r="I204" s="408"/>
      <c r="J204" s="408"/>
      <c r="K204" s="333"/>
    </row>
    <row r="205" spans="2:11" ht="15" customHeight="1">
      <c r="B205" s="312"/>
      <c r="C205" s="292"/>
      <c r="D205" s="292"/>
      <c r="E205" s="292"/>
      <c r="F205" s="311"/>
      <c r="G205" s="292"/>
      <c r="H205" s="292"/>
      <c r="I205" s="292"/>
      <c r="J205" s="292"/>
      <c r="K205" s="333"/>
    </row>
    <row r="206" spans="2:11" ht="15" customHeight="1">
      <c r="B206" s="312"/>
      <c r="C206" s="292" t="s">
        <v>655</v>
      </c>
      <c r="D206" s="292"/>
      <c r="E206" s="292"/>
      <c r="F206" s="311" t="s">
        <v>78</v>
      </c>
      <c r="G206" s="292"/>
      <c r="H206" s="408" t="s">
        <v>715</v>
      </c>
      <c r="I206" s="408"/>
      <c r="J206" s="408"/>
      <c r="K206" s="333"/>
    </row>
    <row r="207" spans="2:11" ht="15" customHeight="1">
      <c r="B207" s="312"/>
      <c r="C207" s="318"/>
      <c r="D207" s="292"/>
      <c r="E207" s="292"/>
      <c r="F207" s="311" t="s">
        <v>554</v>
      </c>
      <c r="G207" s="292"/>
      <c r="H207" s="408" t="s">
        <v>555</v>
      </c>
      <c r="I207" s="408"/>
      <c r="J207" s="408"/>
      <c r="K207" s="333"/>
    </row>
    <row r="208" spans="2:11" ht="15" customHeight="1">
      <c r="B208" s="312"/>
      <c r="C208" s="292"/>
      <c r="D208" s="292"/>
      <c r="E208" s="292"/>
      <c r="F208" s="311" t="s">
        <v>552</v>
      </c>
      <c r="G208" s="292"/>
      <c r="H208" s="408" t="s">
        <v>716</v>
      </c>
      <c r="I208" s="408"/>
      <c r="J208" s="408"/>
      <c r="K208" s="333"/>
    </row>
    <row r="209" spans="2:11" ht="15" customHeight="1">
      <c r="B209" s="350"/>
      <c r="C209" s="318"/>
      <c r="D209" s="318"/>
      <c r="E209" s="318"/>
      <c r="F209" s="311" t="s">
        <v>87</v>
      </c>
      <c r="G209" s="297"/>
      <c r="H209" s="409" t="s">
        <v>556</v>
      </c>
      <c r="I209" s="409"/>
      <c r="J209" s="409"/>
      <c r="K209" s="351"/>
    </row>
    <row r="210" spans="2:11" ht="15" customHeight="1">
      <c r="B210" s="350"/>
      <c r="C210" s="318"/>
      <c r="D210" s="318"/>
      <c r="E210" s="318"/>
      <c r="F210" s="311" t="s">
        <v>557</v>
      </c>
      <c r="G210" s="297"/>
      <c r="H210" s="409" t="s">
        <v>537</v>
      </c>
      <c r="I210" s="409"/>
      <c r="J210" s="409"/>
      <c r="K210" s="351"/>
    </row>
    <row r="211" spans="2:11" ht="15" customHeight="1">
      <c r="B211" s="350"/>
      <c r="C211" s="318"/>
      <c r="D211" s="318"/>
      <c r="E211" s="318"/>
      <c r="F211" s="352"/>
      <c r="G211" s="297"/>
      <c r="H211" s="353"/>
      <c r="I211" s="353"/>
      <c r="J211" s="353"/>
      <c r="K211" s="351"/>
    </row>
    <row r="212" spans="2:11" ht="15" customHeight="1">
      <c r="B212" s="350"/>
      <c r="C212" s="292" t="s">
        <v>679</v>
      </c>
      <c r="D212" s="318"/>
      <c r="E212" s="318"/>
      <c r="F212" s="311">
        <v>1</v>
      </c>
      <c r="G212" s="297"/>
      <c r="H212" s="409" t="s">
        <v>717</v>
      </c>
      <c r="I212" s="409"/>
      <c r="J212" s="409"/>
      <c r="K212" s="351"/>
    </row>
    <row r="213" spans="2:11" ht="15" customHeight="1">
      <c r="B213" s="350"/>
      <c r="C213" s="318"/>
      <c r="D213" s="318"/>
      <c r="E213" s="318"/>
      <c r="F213" s="311">
        <v>2</v>
      </c>
      <c r="G213" s="297"/>
      <c r="H213" s="409" t="s">
        <v>718</v>
      </c>
      <c r="I213" s="409"/>
      <c r="J213" s="409"/>
      <c r="K213" s="351"/>
    </row>
    <row r="214" spans="2:11" ht="15" customHeight="1">
      <c r="B214" s="350"/>
      <c r="C214" s="318"/>
      <c r="D214" s="318"/>
      <c r="E214" s="318"/>
      <c r="F214" s="311">
        <v>3</v>
      </c>
      <c r="G214" s="297"/>
      <c r="H214" s="409" t="s">
        <v>719</v>
      </c>
      <c r="I214" s="409"/>
      <c r="J214" s="409"/>
      <c r="K214" s="351"/>
    </row>
    <row r="215" spans="2:11" ht="15" customHeight="1">
      <c r="B215" s="350"/>
      <c r="C215" s="318"/>
      <c r="D215" s="318"/>
      <c r="E215" s="318"/>
      <c r="F215" s="311">
        <v>4</v>
      </c>
      <c r="G215" s="297"/>
      <c r="H215" s="409" t="s">
        <v>720</v>
      </c>
      <c r="I215" s="409"/>
      <c r="J215" s="409"/>
      <c r="K215" s="351"/>
    </row>
    <row r="216" spans="2:11" ht="12.75" customHeight="1">
      <c r="B216" s="354"/>
      <c r="C216" s="355"/>
      <c r="D216" s="355"/>
      <c r="E216" s="355"/>
      <c r="F216" s="355"/>
      <c r="G216" s="355"/>
      <c r="H216" s="355"/>
      <c r="I216" s="355"/>
      <c r="J216" s="355"/>
      <c r="K216" s="356"/>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1.1 - Soupis prací - Změn...</vt:lpstr>
      <vt:lpstr>2.1 - Soupis prací - Vedl...</vt:lpstr>
      <vt:lpstr>Pokyny pro vyplnění</vt:lpstr>
      <vt:lpstr>'1.1 - Soupis prací - Změn...'!Názvy_tisku</vt:lpstr>
      <vt:lpstr>'2.1 - Soupis prací - Vedl...'!Názvy_tisku</vt:lpstr>
      <vt:lpstr>'Rekapitulace stavby'!Názvy_tisku</vt:lpstr>
      <vt:lpstr>'1.1 - Soupis prací - Změn...'!Oblast_tisku</vt:lpstr>
      <vt:lpstr>'2.1 - Soupis prací - Vedl...'!Oblast_tisku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OEM-PC\OEM</dc:creator>
  <cp:lastModifiedBy>Rárová</cp:lastModifiedBy>
  <dcterms:created xsi:type="dcterms:W3CDTF">2018-03-07T10:58:27Z</dcterms:created>
  <dcterms:modified xsi:type="dcterms:W3CDTF">2018-03-07T14:00:38Z</dcterms:modified>
</cp:coreProperties>
</file>